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DC4CD8AF-029F-4D26-9E07-95AE1D8C0383}" xr6:coauthVersionLast="47" xr6:coauthVersionMax="47" xr10:uidLastSave="{00000000-0000-0000-0000-000000000000}"/>
  <bookViews>
    <workbookView xWindow="28680" yWindow="-120" windowWidth="29040" windowHeight="15720" tabRatio="880" activeTab="1"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様式2" sheetId="26" r:id="rId9"/>
    <sheet name="別2(変)" sheetId="36" r:id="rId10"/>
    <sheet name="別3 (変)" sheetId="39" r:id="rId11"/>
    <sheet name="様式3" sheetId="17" r:id="rId12"/>
    <sheet name="別8" sheetId="18" r:id="rId13"/>
    <sheet name="別9" sheetId="41" r:id="rId14"/>
    <sheet name="別紙10" sheetId="40"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様式1!$A$1:$I$35</definedName>
    <definedName name="_xlnm.Print_Area" localSheetId="8">様式2!$A$1:$I$32</definedName>
    <definedName name="_xlnm.Print_Area" localSheetId="11">様式3!$A$1:$I$29</definedName>
    <definedName name="_xlnm.Print_Area" localSheetId="15">様式4⁻概!$A$1:$I$47</definedName>
    <definedName name="_xlnm.Print_Area" localSheetId="16">様式4⁻精!$A$1:$I$47</definedName>
    <definedName name="_xlnm.Print_Area" localSheetId="17">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3" l="1"/>
  <c r="C10" i="41"/>
  <c r="C9" i="41"/>
  <c r="C8" i="41"/>
  <c r="C7" i="41"/>
  <c r="D11" i="18" l="1"/>
  <c r="D36" i="18"/>
  <c r="D32" i="18"/>
  <c r="D20" i="18"/>
  <c r="E25" i="26"/>
  <c r="K42" i="39"/>
  <c r="L42" i="39" s="1"/>
  <c r="M42" i="39" s="1"/>
  <c r="D40" i="39"/>
  <c r="D41" i="39" s="1"/>
  <c r="K41" i="39" s="1"/>
  <c r="D39" i="39"/>
  <c r="D38" i="39"/>
  <c r="D37" i="39"/>
  <c r="K33" i="39"/>
  <c r="L33" i="39" s="1"/>
  <c r="M33" i="39" s="1"/>
  <c r="D31" i="39"/>
  <c r="D30" i="39"/>
  <c r="D29" i="39"/>
  <c r="D28" i="39"/>
  <c r="D27" i="39"/>
  <c r="D26" i="39"/>
  <c r="D25" i="39"/>
  <c r="K24" i="39"/>
  <c r="L24" i="39" s="1"/>
  <c r="M24" i="39" s="1"/>
  <c r="D22" i="39"/>
  <c r="D21" i="39"/>
  <c r="D20" i="39"/>
  <c r="D19" i="39"/>
  <c r="D18" i="39"/>
  <c r="D17" i="39"/>
  <c r="D18" i="13"/>
  <c r="D38" i="18" l="1"/>
  <c r="D5" i="18" s="1"/>
  <c r="D7" i="18" s="1"/>
  <c r="D8" i="18" s="1"/>
  <c r="D23" i="39"/>
  <c r="K23" i="39" s="1"/>
  <c r="L23" i="39" s="1"/>
  <c r="M23" i="39" s="1"/>
  <c r="D32" i="39"/>
  <c r="K32" i="39" s="1"/>
  <c r="L32" i="39" s="1"/>
  <c r="M32" i="39" s="1"/>
  <c r="K44" i="39"/>
  <c r="L41" i="39"/>
  <c r="M41" i="39" s="1"/>
  <c r="K34" i="39" l="1"/>
  <c r="K35" i="39"/>
  <c r="K36" i="39" s="1"/>
  <c r="K14" i="39"/>
  <c r="K8" i="39" s="1"/>
  <c r="K10" i="39" s="1"/>
  <c r="K11" i="39" s="1"/>
  <c r="F70" i="23" l="1"/>
  <c r="F69" i="23"/>
  <c r="F68" i="23"/>
  <c r="F67" i="23"/>
  <c r="F66" i="23"/>
  <c r="F65" i="23"/>
  <c r="F64" i="23"/>
  <c r="F63" i="23"/>
  <c r="F62" i="23"/>
  <c r="F61" i="23"/>
  <c r="F60" i="23"/>
  <c r="I61" i="23"/>
  <c r="F59" i="23"/>
  <c r="I60" i="23"/>
  <c r="I59" i="23"/>
  <c r="I58" i="23"/>
  <c r="I57" i="23"/>
  <c r="I56" i="23"/>
  <c r="I55" i="23" l="1"/>
  <c r="F56" i="23"/>
  <c r="F58" i="23"/>
  <c r="F55" i="23" l="1"/>
  <c r="G72" i="23" s="1"/>
  <c r="K42" i="13"/>
  <c r="L42" i="13" s="1"/>
  <c r="M42" i="13" s="1"/>
  <c r="D40" i="13"/>
  <c r="D39" i="13"/>
  <c r="D38" i="13"/>
  <c r="D37" i="13"/>
  <c r="D41" i="13" l="1"/>
  <c r="K41" i="13" l="1"/>
  <c r="D31" i="13"/>
  <c r="D30" i="13"/>
  <c r="D29" i="13"/>
  <c r="D28" i="13"/>
  <c r="D27" i="13"/>
  <c r="D26" i="13"/>
  <c r="D25" i="13"/>
  <c r="D19" i="13"/>
  <c r="D17" i="13"/>
  <c r="K33" i="13"/>
  <c r="L33" i="13" s="1"/>
  <c r="M33" i="13" s="1"/>
  <c r="K24" i="13"/>
  <c r="L24" i="13" s="1"/>
  <c r="M24" i="13" s="1"/>
  <c r="D22" i="13"/>
  <c r="D21" i="13"/>
  <c r="D20" i="13"/>
  <c r="K44" i="13" l="1"/>
  <c r="L41" i="13"/>
  <c r="M41" i="13" s="1"/>
  <c r="D23" i="13"/>
  <c r="K23" i="13" s="1"/>
  <c r="D32" i="13"/>
  <c r="K32" i="13" s="1"/>
  <c r="K34" i="13" l="1"/>
  <c r="K35" i="13" s="1"/>
  <c r="K36" i="13" s="1"/>
  <c r="K14" i="13"/>
  <c r="K8" i="13" s="1"/>
  <c r="K10" i="13" s="1"/>
  <c r="K11" i="13" s="1"/>
  <c r="L32" i="13"/>
  <c r="M32" i="13" s="1"/>
  <c r="L23" i="13"/>
  <c r="M23" i="13" s="1"/>
</calcChain>
</file>

<file path=xl/sharedStrings.xml><?xml version="1.0" encoding="utf-8"?>
<sst xmlns="http://schemas.openxmlformats.org/spreadsheetml/2006/main" count="895" uniqueCount="471">
  <si>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</si>
  <si>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</si>
  <si>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</si>
  <si>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</si>
  <si>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</si>
  <si>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</si>
  <si>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</si>
  <si>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人</t>
    <rPh sb="0" eb="1">
      <t>ヒト</t>
    </rPh>
    <phoneticPr fontId="2"/>
  </si>
  <si>
    <t>回</t>
    <rPh sb="0" eb="1">
      <t>カイ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</si>
  <si>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</si>
  <si>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</si>
  <si>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</si>
  <si>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</si>
  <si>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</si>
  <si>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</si>
  <si>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</si>
  <si>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</si>
  <si>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</si>
  <si>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</si>
  <si>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</si>
  <si>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</si>
  <si>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</si>
  <si>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</si>
  <si>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</si>
  <si>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</si>
  <si>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</si>
  <si>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</si>
  <si>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</si>
  <si>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</si>
  <si>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</si>
  <si>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</si>
  <si>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</si>
  <si>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</si>
  <si>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</si>
  <si>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</si>
  <si>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</si>
  <si>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</si>
  <si>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</si>
  <si>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</si>
  <si>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</si>
  <si>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</si>
  <si>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</si>
  <si>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</si>
  <si>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</si>
  <si>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</si>
  <si>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</si>
  <si>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</si>
  <si>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</si>
  <si>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</si>
  <si>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</si>
  <si>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</si>
  <si>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</si>
  <si>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</si>
  <si>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</si>
  <si>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</si>
  <si>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</si>
  <si>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</si>
  <si>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</si>
  <si>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</si>
  <si>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</si>
  <si>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</si>
  <si>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</si>
  <si>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</si>
  <si>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</si>
  <si>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</si>
  <si>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</si>
  <si>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</si>
  <si>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</si>
  <si>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</si>
  <si>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</si>
  <si>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</si>
  <si>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人</t>
    <rPh sb="0" eb="1">
      <t>ニン</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</si>
  <si>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</si>
  <si>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</si>
  <si>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</si>
  <si>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</si>
  <si>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</si>
  <si>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</si>
  <si>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</si>
  <si>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</si>
  <si>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</si>
  <si>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</si>
  <si>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</si>
  <si>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</si>
  <si>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</si>
  <si>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</si>
  <si>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</si>
  <si>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</si>
  <si>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</si>
  <si>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</si>
  <si>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</si>
  <si>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食糧費</t>
  </si>
  <si>
    <t>有償ボランティア</t>
    <rPh sb="0" eb="2">
      <t>ユウショウ</t>
    </rPh>
    <phoneticPr fontId="2"/>
  </si>
  <si>
    <t>×</t>
  </si>
  <si>
    <t>保険料</t>
  </si>
  <si>
    <t>ボランティア保険</t>
    <rPh sb="6" eb="8">
      <t>ホケン</t>
    </rPh>
    <phoneticPr fontId="2"/>
  </si>
  <si>
    <t>支援対象</t>
    <rPh sb="0" eb="2">
      <t>シエン</t>
    </rPh>
    <rPh sb="2" eb="4">
      <t>タイショウ</t>
    </rPh>
    <phoneticPr fontId="2"/>
  </si>
  <si>
    <t>会場使用料</t>
    <rPh sb="0" eb="2">
      <t>カイジョウ</t>
    </rPh>
    <rPh sb="2" eb="5">
      <t>シヨウリョウ</t>
    </rPh>
    <phoneticPr fontId="2"/>
  </si>
  <si>
    <t>燃料費</t>
  </si>
  <si>
    <t>③計画所要小計額</t>
    <rPh sb="1" eb="3">
      <t>ケイカク</t>
    </rPh>
    <rPh sb="3" eb="5">
      <t>ショヨウ</t>
    </rPh>
    <rPh sb="5" eb="7">
      <t>ショウケイ</t>
    </rPh>
    <rPh sb="7" eb="8">
      <t>ガク</t>
    </rPh>
    <phoneticPr fontId="2"/>
  </si>
  <si>
    <t>世帯</t>
    <rPh sb="0" eb="2">
      <t>セタイ</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</si>
  <si>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</si>
  <si>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</si>
  <si>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</si>
  <si>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冷蔵庫</t>
    <rPh sb="0" eb="3">
      <t>レイゾウコ</t>
    </rPh>
    <phoneticPr fontId="2"/>
  </si>
  <si>
    <t>収納棚</t>
    <rPh sb="0" eb="3">
      <t>シュウノウダナ</t>
    </rPh>
    <phoneticPr fontId="2"/>
  </si>
  <si>
    <t>冷蔵庫２００リットル</t>
    <rPh sb="0" eb="3">
      <t>レイゾウコ</t>
    </rPh>
    <phoneticPr fontId="2"/>
  </si>
  <si>
    <t>棚一式</t>
    <rPh sb="0" eb="1">
      <t>タナ</t>
    </rPh>
    <rPh sb="1" eb="3">
      <t>イッシキ</t>
    </rPh>
    <phoneticPr fontId="2"/>
  </si>
  <si>
    <t>台</t>
    <rPh sb="0" eb="1">
      <t>ダイ</t>
    </rPh>
    <phoneticPr fontId="2"/>
  </si>
  <si>
    <t>団体名</t>
    <rPh sb="0" eb="2">
      <t>ダンタイ</t>
    </rPh>
    <rPh sb="2" eb="3">
      <t>メイ</t>
    </rPh>
    <phoneticPr fontId="2"/>
  </si>
  <si>
    <t>室</t>
    <rPh sb="0" eb="1">
      <t>シツ</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</si>
  <si>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</si>
  <si>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</si>
  <si>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</si>
  <si>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</si>
  <si>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</si>
  <si>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</si>
  <si>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</si>
  <si>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</si>
  <si>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（様式５所要額内訳書の「所要額合計」を転記）</t>
    <rPh sb="1" eb="3">
      <t>ヨウシキ</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</si>
  <si>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</si>
  <si>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</si>
  <si>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</si>
  <si>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</si>
  <si>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</si>
  <si>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</si>
  <si>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</si>
  <si>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</si>
  <si>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</si>
  <si>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</si>
  <si>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</si>
  <si>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</si>
  <si>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0"/>
  </si>
  <si>
    <t>③差引額</t>
    <rPh sb="1" eb="4">
      <t>サシヒキガク</t>
    </rPh>
    <phoneticPr fontId="10"/>
  </si>
  <si>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</si>
  <si>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</si>
  <si>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</si>
  <si>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8"/>
  </si>
  <si>
    <t>代表者名</t>
    <rPh sb="0" eb="4">
      <t>ダイヒョウシャメイ</t>
    </rPh>
    <phoneticPr fontId="18"/>
  </si>
  <si>
    <t>合計実施回数</t>
    <rPh sb="0" eb="2">
      <t>ゴウケイ</t>
    </rPh>
    <rPh sb="2" eb="6">
      <t>ジッシカイスウ</t>
    </rPh>
    <phoneticPr fontId="18"/>
  </si>
  <si>
    <t>合計実施箇所数</t>
    <rPh sb="0" eb="2">
      <t>ゴウケイ</t>
    </rPh>
    <rPh sb="2" eb="7">
      <t>ジッシカショスウ</t>
    </rPh>
    <phoneticPr fontId="18"/>
  </si>
  <si>
    <t>事業内容</t>
    <rPh sb="0" eb="4">
      <t>ジギョウナイヨウ</t>
    </rPh>
    <phoneticPr fontId="18"/>
  </si>
  <si>
    <t>事業実施日
（事業実施期間）</t>
    <rPh sb="0" eb="5">
      <t>ジギョウジッシビ</t>
    </rPh>
    <rPh sb="7" eb="13">
      <t>ジギョウジッシキカン</t>
    </rPh>
    <phoneticPr fontId="18"/>
  </si>
  <si>
    <t>実施場所</t>
    <rPh sb="0" eb="4">
      <t>ジッシバショ</t>
    </rPh>
    <phoneticPr fontId="18"/>
  </si>
  <si>
    <t>支援対象者</t>
    <rPh sb="0" eb="5">
      <t>シエンタイショウシャ</t>
    </rPh>
    <phoneticPr fontId="18"/>
  </si>
  <si>
    <t>実施回数</t>
    <rPh sb="0" eb="4">
      <t>ジッシカイスウ</t>
    </rPh>
    <phoneticPr fontId="18"/>
  </si>
  <si>
    <t>実施箇所数</t>
    <rPh sb="0" eb="5">
      <t>ジッシカショスウ</t>
    </rPh>
    <phoneticPr fontId="18"/>
  </si>
  <si>
    <t>実施内容</t>
    <rPh sb="0" eb="4">
      <t>ジッシナイヨウ</t>
    </rPh>
    <phoneticPr fontId="18"/>
  </si>
  <si>
    <t>支援世帯数（延数）</t>
    <rPh sb="0" eb="5">
      <t>シエンセタイスウ</t>
    </rPh>
    <rPh sb="6" eb="7">
      <t>ノ</t>
    </rPh>
    <rPh sb="7" eb="8">
      <t>スウ</t>
    </rPh>
    <phoneticPr fontId="18"/>
  </si>
  <si>
    <t>団体名</t>
    <rPh sb="0" eb="2">
      <t>ダンタイ</t>
    </rPh>
    <rPh sb="2" eb="3">
      <t>メイ</t>
    </rPh>
    <phoneticPr fontId="18"/>
  </si>
  <si>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</si>
  <si>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</si>
  <si>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</si>
  <si>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</si>
  <si>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</si>
  <si>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</si>
  <si>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</si>
  <si>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</si>
  <si>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</si>
  <si>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</si>
  <si>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</si>
  <si>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</si>
  <si>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</si>
  <si>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</si>
  <si>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</si>
  <si>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</si>
  <si>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</si>
  <si>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</si>
  <si>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</si>
  <si>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</si>
  <si>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</si>
  <si>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</si>
  <si>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</si>
  <si>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</si>
  <si>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</si>
  <si>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</si>
  <si>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</si>
  <si>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</si>
  <si>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</si>
  <si>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</si>
  <si>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</si>
  <si>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</si>
  <si>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</si>
  <si>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</si>
  <si>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</si>
  <si>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</si>
  <si>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</si>
  <si>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</si>
  <si>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</si>
  <si>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</si>
  <si>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</si>
  <si>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</si>
  <si>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</si>
  <si>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</si>
  <si>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</si>
  <si>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</si>
  <si>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</si>
  <si>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</si>
  <si>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</si>
  <si>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</si>
  <si>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</si>
  <si>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</si>
  <si>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</si>
  <si>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</si>
  <si>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</si>
  <si>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</si>
  <si>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</si>
  <si>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</si>
  <si>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</si>
  <si>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</si>
  <si>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</si>
  <si>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</si>
  <si>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</si>
  <si>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</si>
  <si>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</si>
  <si>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</si>
  <si>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</si>
  <si>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</si>
  <si>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</si>
  <si>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</si>
  <si>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</si>
  <si>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</si>
  <si>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</si>
  <si>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（中間支援法人） 　様</t>
    <rPh sb="1" eb="3">
      <t>チュウカン</t>
    </rPh>
    <rPh sb="3" eb="5">
      <t>シエン</t>
    </rPh>
    <rPh sb="5" eb="7">
      <t>ホウジン</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</si>
  <si>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</si>
  <si>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</si>
  <si>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</si>
  <si>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</si>
  <si>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</si>
  <si>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</si>
  <si>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</si>
  <si>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</si>
  <si>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</si>
  <si>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</si>
  <si>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</si>
  <si>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</si>
  <si>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</si>
  <si>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</si>
  <si>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</si>
  <si>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</si>
  <si>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8"/>
  </si>
  <si>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</si>
  <si>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</si>
  <si>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</si>
  <si>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</si>
  <si>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</si>
  <si>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</si>
  <si>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</si>
  <si>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</si>
  <si>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</si>
  <si>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</si>
  <si>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</si>
  <si>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</si>
  <si>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</si>
  <si>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</si>
  <si>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</si>
  <si>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</si>
  <si>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</si>
  <si>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</si>
  <si>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</si>
  <si>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</si>
  <si>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</si>
  <si>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</si>
  <si>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</si>
  <si>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</si>
  <si>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</si>
  <si>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</si>
  <si>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</si>
  <si>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</si>
  <si>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</si>
  <si>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</si>
  <si>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</si>
  <si>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</si>
  <si>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</si>
  <si>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</si>
  <si>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</si>
  <si>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</si>
  <si>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</si>
  <si>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</si>
  <si>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</si>
  <si>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</si>
  <si>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</si>
  <si>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</si>
  <si>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</si>
  <si>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</si>
  <si>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</si>
  <si>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</si>
  <si>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</si>
  <si>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</si>
  <si>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</si>
  <si>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</si>
  <si>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</si>
  <si>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</si>
  <si>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</si>
  <si>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</si>
  <si>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8"/>
  </si>
  <si>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</si>
  <si>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</si>
  <si>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</si>
  <si>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一般社団法人　佐賀○○の会</t>
    <rPh sb="0" eb="6">
      <t>イッパンシャダンホウジン</t>
    </rPh>
    <rPh sb="7" eb="9">
      <t>サガ</t>
    </rPh>
    <rPh sb="12" eb="13">
      <t>カイ</t>
    </rPh>
    <phoneticPr fontId="2"/>
  </si>
  <si>
    <t>会長　佐賀太郎</t>
    <rPh sb="0" eb="2">
      <t>カイチョウ</t>
    </rPh>
    <rPh sb="3" eb="5">
      <t>サガ</t>
    </rPh>
    <rPh sb="5" eb="7">
      <t>タロウ</t>
    </rPh>
    <phoneticPr fontId="2"/>
  </si>
  <si>
    <t>〒　800－0000　　　　　</t>
  </si>
  <si>
    <t>佐賀市○○１丁目５番１０号</t>
    <rPh sb="0" eb="3">
      <t>サガシ</t>
    </rPh>
    <rPh sb="6" eb="8">
      <t>チョウメ</t>
    </rPh>
    <rPh sb="9" eb="10">
      <t>バン</t>
    </rPh>
    <rPh sb="12" eb="13">
      <t>ゴウ</t>
    </rPh>
    <phoneticPr fontId="2"/>
  </si>
  <si>
    <t>代表電話番号</t>
  </si>
  <si>
    <t>0952-00-0000</t>
  </si>
  <si>
    <t>佐賀次郎</t>
    <rPh sb="0" eb="4">
      <t>サガジロウ</t>
    </rPh>
    <phoneticPr fontId="2"/>
  </si>
  <si>
    <t>080-××00－××00</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</si>
  <si>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</si>
  <si>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</si>
  <si>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t>＊＊＊＊＊＊＊＠＊＊＊＊.jp</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</si>
  <si>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</si>
  <si>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　2020年　4月　1日</t>
  </si>
  <si>
    <t>法人団体設立日（注）</t>
    <rPh sb="0" eb="2">
      <t>ホウジン</t>
    </rPh>
    <phoneticPr fontId="2"/>
  </si>
  <si>
    <t>　2020年 10月　1日</t>
  </si>
  <si>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</si>
  <si>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</si>
  <si>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</si>
  <si>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</si>
  <si>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一般社団法人　佐賀○○の会</t>
  </si>
  <si>
    <t>会長　佐賀太郎</t>
  </si>
  <si>
    <t>生活困窮世帯に対する食品等配付事業
　対象者　　：生活困窮世帯
　内容　　　：食品・日用品等の配布事業
　配付世帯数：約25世帯
　頻度　　　：月１回</t>
    <rPh sb="4" eb="6">
      <t>セタイ</t>
    </rPh>
    <rPh sb="10" eb="12">
      <t>ショクヒン</t>
    </rPh>
    <rPh sb="12" eb="13">
      <t>トウ</t>
    </rPh>
    <rPh sb="13" eb="15">
      <t>ハイフ</t>
    </rPh>
    <rPh sb="15" eb="17">
      <t>ジギョウ</t>
    </rPh>
    <rPh sb="19" eb="22">
      <t>タイショウシャ</t>
    </rPh>
    <rPh sb="29" eb="31">
      <t>セタイ</t>
    </rPh>
    <rPh sb="53" eb="58">
      <t>ハイフセタイスウ</t>
    </rPh>
    <rPh sb="59" eb="60">
      <t>ヤク</t>
    </rPh>
    <rPh sb="62" eb="64">
      <t>セタイ</t>
    </rPh>
    <phoneticPr fontId="2"/>
  </si>
  <si>
    <t>生活困窮世帯に対する食品等配付支援</t>
    <rPh sb="0" eb="2">
      <t>セイカツ</t>
    </rPh>
    <rPh sb="2" eb="4">
      <t>コンキュウ</t>
    </rPh>
    <rPh sb="4" eb="6">
      <t>セタイ</t>
    </rPh>
    <rPh sb="7" eb="8">
      <t>タイ</t>
    </rPh>
    <rPh sb="10" eb="13">
      <t>ショクヒントウ</t>
    </rPh>
    <rPh sb="13" eb="15">
      <t>ハイフ</t>
    </rPh>
    <rPh sb="15" eb="17">
      <t>シエン</t>
    </rPh>
    <phoneticPr fontId="2"/>
  </si>
  <si>
    <t>令和　８年　６月　１日～令和　８年　１２月　３１日</t>
    <rPh sb="0" eb="2">
      <t>レイワ</t>
    </rPh>
    <rPh sb="4" eb="5">
      <t>ネン</t>
    </rPh>
    <rPh sb="7" eb="8">
      <t>ゲツ</t>
    </rPh>
    <rPh sb="10" eb="11">
      <t>ニチ</t>
    </rPh>
    <rPh sb="12" eb="14">
      <t>レイワ</t>
    </rPh>
    <rPh sb="16" eb="17">
      <t>ネン</t>
    </rPh>
    <rPh sb="20" eb="21">
      <t>ガツ</t>
    </rPh>
    <rPh sb="24" eb="25">
      <t>ニチ</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</si>
  <si>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</si>
  <si>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</si>
  <si>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　団体所在地と同じ</t>
    <rPh sb="1" eb="6">
      <t>ダンタイショザイチ</t>
    </rPh>
    <rPh sb="7" eb="8">
      <t>オナ</t>
    </rPh>
    <phoneticPr fontId="2"/>
  </si>
  <si>
    <t>　イベント開催チラシを作成し、近所の食料品店に掲示</t>
    <rPh sb="5" eb="7">
      <t>カイサイ</t>
    </rPh>
    <rPh sb="11" eb="13">
      <t>サクセイ</t>
    </rPh>
    <rPh sb="15" eb="17">
      <t>キンジョ</t>
    </rPh>
    <rPh sb="18" eb="22">
      <t>ショクリョウヒンテン</t>
    </rPh>
    <rPh sb="23" eb="25">
      <t>ケイジ</t>
    </rPh>
    <phoneticPr fontId="2"/>
  </si>
  <si>
    <t>　法人HPに掲載</t>
    <rPh sb="1" eb="3">
      <t>ホウジン</t>
    </rPh>
    <rPh sb="6" eb="8">
      <t>ケイサイ</t>
    </rPh>
    <phoneticPr fontId="2"/>
  </si>
  <si>
    <t>⑤支援対象者への情報発信・ＰＲの方法</t>
    <rPh sb="1" eb="6">
      <t>シエンタイショウシャ</t>
    </rPh>
    <rPh sb="8" eb="12">
      <t>ジョウホウハッシン</t>
    </rPh>
    <rPh sb="16" eb="18">
      <t>ホウホウ</t>
    </rPh>
    <phoneticPr fontId="2"/>
  </si>
  <si>
    <t>　引き続き、○○市生活自立支援センターへ情報共有を行う</t>
    <rPh sb="1" eb="2">
      <t>ヒ</t>
    </rPh>
    <rPh sb="3" eb="4">
      <t>ツヅ</t>
    </rPh>
    <rPh sb="6" eb="9">
      <t>マルマルシ</t>
    </rPh>
    <rPh sb="9" eb="15">
      <t>セイカツジリツシエン</t>
    </rPh>
    <rPh sb="20" eb="24">
      <t>ジョウホウキョウユウ</t>
    </rPh>
    <rPh sb="25" eb="26">
      <t>オコナ</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</si>
  <si>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</si>
  <si>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</si>
  <si>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</si>
  <si>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</si>
  <si>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一般社団法人　佐賀○○の会</t>
    <phoneticPr fontId="2"/>
  </si>
  <si>
    <t>令和８年４月</t>
    <rPh sb="0" eb="2">
      <t>レイワ</t>
    </rPh>
    <rPh sb="3" eb="4">
      <t>ネン</t>
    </rPh>
    <rPh sb="5" eb="6">
      <t>ガツ</t>
    </rPh>
    <phoneticPr fontId="2"/>
  </si>
  <si>
    <t>助成申込</t>
    <rPh sb="0" eb="2">
      <t>ジョセイ</t>
    </rPh>
    <rPh sb="2" eb="4">
      <t>モウシコミ</t>
    </rPh>
    <phoneticPr fontId="2"/>
  </si>
  <si>
    <t>令和８年５月</t>
    <rPh sb="0" eb="2">
      <t>レイワ</t>
    </rPh>
    <rPh sb="3" eb="4">
      <t>ネン</t>
    </rPh>
    <rPh sb="5" eb="6">
      <t>ガツ</t>
    </rPh>
    <phoneticPr fontId="2"/>
  </si>
  <si>
    <t>助成対象ＣＳＯの採否決定</t>
    <rPh sb="0" eb="2">
      <t>ジョセイ</t>
    </rPh>
    <rPh sb="2" eb="4">
      <t>タイショウ</t>
    </rPh>
    <rPh sb="8" eb="10">
      <t>サイヒ</t>
    </rPh>
    <rPh sb="10" eb="12">
      <t>ケッテイ</t>
    </rPh>
    <phoneticPr fontId="2"/>
  </si>
  <si>
    <t>令和８年６月</t>
    <rPh sb="0" eb="2">
      <t>レイワ</t>
    </rPh>
    <rPh sb="3" eb="4">
      <t>ネン</t>
    </rPh>
    <rPh sb="5" eb="6">
      <t>ガツ</t>
    </rPh>
    <phoneticPr fontId="2"/>
  </si>
  <si>
    <t>助成対象ＣＳＯの活動開始</t>
    <rPh sb="0" eb="2">
      <t>ジョセイ</t>
    </rPh>
    <rPh sb="2" eb="4">
      <t>タイショウ</t>
    </rPh>
    <rPh sb="8" eb="10">
      <t>カツドウ</t>
    </rPh>
    <rPh sb="10" eb="12">
      <t>カイシ</t>
    </rPh>
    <phoneticPr fontId="2"/>
  </si>
  <si>
    <t>〃</t>
  </si>
  <si>
    <t>令和８年９月中</t>
    <rPh sb="0" eb="2">
      <t>レイワ</t>
    </rPh>
    <rPh sb="3" eb="4">
      <t>ネン</t>
    </rPh>
    <rPh sb="5" eb="6">
      <t>ガツ</t>
    </rPh>
    <rPh sb="6" eb="7">
      <t>チュウ</t>
    </rPh>
    <phoneticPr fontId="2"/>
  </si>
  <si>
    <t>中間報告書の提出　</t>
    <rPh sb="0" eb="2">
      <t>チュウカン</t>
    </rPh>
    <rPh sb="2" eb="4">
      <t>ホウコク</t>
    </rPh>
    <rPh sb="4" eb="5">
      <t>ショ</t>
    </rPh>
    <rPh sb="6" eb="8">
      <t>テイシュツ</t>
    </rPh>
    <phoneticPr fontId="2"/>
  </si>
  <si>
    <t>研修会・交流会への参加</t>
    <rPh sb="0" eb="3">
      <t>ケンシュウカイ</t>
    </rPh>
    <rPh sb="4" eb="7">
      <t>コウリュウカイ</t>
    </rPh>
    <rPh sb="9" eb="11">
      <t>サンカ</t>
    </rPh>
    <phoneticPr fontId="2"/>
  </si>
  <si>
    <t>令和９年１月中</t>
    <rPh sb="0" eb="2">
      <t>レイワ</t>
    </rPh>
    <rPh sb="3" eb="4">
      <t>ネン</t>
    </rPh>
    <rPh sb="5" eb="6">
      <t>ガツ</t>
    </rPh>
    <rPh sb="6" eb="7">
      <t>チュウ</t>
    </rPh>
    <phoneticPr fontId="2"/>
  </si>
  <si>
    <t>実績報告書の提出、アンケート回答</t>
    <rPh sb="0" eb="5">
      <t>ジッセキホウコクショ</t>
    </rPh>
    <rPh sb="6" eb="8">
      <t>テイシュツ</t>
    </rPh>
    <rPh sb="14" eb="16">
      <t>カイトウ</t>
    </rPh>
    <phoneticPr fontId="2"/>
  </si>
  <si>
    <t>令和９年１月下</t>
    <rPh sb="0" eb="2">
      <t>レイワ</t>
    </rPh>
    <rPh sb="3" eb="4">
      <t>ネン</t>
    </rPh>
    <rPh sb="5" eb="6">
      <t>ガツ</t>
    </rPh>
    <rPh sb="6" eb="7">
      <t>ゲ</t>
    </rPh>
    <phoneticPr fontId="2"/>
  </si>
  <si>
    <t>成果発表会への参加</t>
    <rPh sb="0" eb="2">
      <t>セイカ</t>
    </rPh>
    <rPh sb="2" eb="5">
      <t>ハッピョウカイ</t>
    </rPh>
    <rPh sb="7" eb="9">
      <t>サンカ</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</si>
  <si>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</si>
  <si>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</si>
  <si>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備品購入費</t>
    <rPh sb="0" eb="2">
      <t>ビヒン</t>
    </rPh>
    <rPh sb="2" eb="5">
      <t>コウニュウヒ</t>
    </rPh>
    <phoneticPr fontId="2"/>
  </si>
  <si>
    <t xml:space="preserve">（　　　　　）生活自立支援センター
</t>
    <rPh sb="7" eb="13">
      <t>セイカツジリツシエン</t>
    </rPh>
    <phoneticPr fontId="18"/>
  </si>
  <si>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</si>
  <si>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</si>
  <si>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</si>
  <si>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</si>
  <si>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</si>
  <si>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</si>
  <si>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</si>
  <si>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</si>
  <si>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</si>
  <si>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</si>
  <si>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10"/>
  </si>
  <si>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</si>
  <si>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0"/>
  </si>
  <si>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</si>
  <si>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</si>
  <si>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</si>
  <si>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</si>
  <si>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</si>
  <si>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</si>
  <si>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</si>
  <si>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8"/>
  </si>
  <si>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</si>
  <si>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</si>
  <si>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8"/>
  </si>
  <si>
    <t>合計支援人数</t>
    <rPh sb="0" eb="2">
      <t>ゴウケイ</t>
    </rPh>
    <rPh sb="2" eb="6">
      <t>シエンニンズウ</t>
    </rPh>
    <phoneticPr fontId="18"/>
  </si>
  <si>
    <t>支援人数（延数）</t>
    <rPh sb="0" eb="4">
      <t>シエンニンズウ</t>
    </rPh>
    <rPh sb="5" eb="6">
      <t>ノ</t>
    </rPh>
    <rPh sb="6" eb="7">
      <t>スウ</t>
    </rPh>
    <phoneticPr fontId="18"/>
  </si>
  <si>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</si>
  <si>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</si>
  <si>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</si>
  <si>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</si>
  <si>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</si>
  <si>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</si>
  <si>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</si>
  <si>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</si>
  <si>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</si>
  <si>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</si>
  <si>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</si>
  <si>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</si>
  <si>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</si>
  <si>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r>
      <t>月（</t>
    </r>
    <r>
      <rPr>
        <sz val="11"/>
        <color rgb="FF00B0F0"/>
        <rFont val="BIZ UDゴシック"/>
        <family val="3"/>
        <charset val="128"/>
      </rPr>
      <t>２２</t>
    </r>
    <r>
      <rPr>
        <sz val="11"/>
        <color theme="1"/>
        <rFont val="BIZ UDゴシック"/>
        <family val="3"/>
        <charset val="128"/>
      </rPr>
      <t>）世帯×実施回数（</t>
    </r>
    <r>
      <rPr>
        <sz val="11"/>
        <color rgb="FF00B0F0"/>
        <rFont val="BIZ UDゴシック"/>
        <family val="3"/>
        <charset val="128"/>
      </rPr>
      <t>７</t>
    </r>
    <r>
      <rPr>
        <sz val="11"/>
        <color theme="1"/>
        <rFont val="BIZ UDゴシック"/>
        <family val="3"/>
        <charset val="128"/>
      </rPr>
      <t>）回＝延べ（</t>
    </r>
    <r>
      <rPr>
        <sz val="11"/>
        <color rgb="FF00B0F0"/>
        <rFont val="BIZ UDゴシック"/>
        <family val="3"/>
        <charset val="128"/>
      </rPr>
      <t>１５４</t>
    </r>
    <r>
      <rPr>
        <sz val="11"/>
        <color theme="1"/>
        <rFont val="BIZ UDゴシック"/>
        <family val="3"/>
        <charset val="128"/>
      </rPr>
      <t>）世帯</t>
    </r>
    <phoneticPr fontId="2"/>
  </si>
  <si>
    <r>
      <t>月（</t>
    </r>
    <r>
      <rPr>
        <u/>
        <sz val="11"/>
        <color rgb="FFFF0000"/>
        <rFont val="BIZ UDゴシック"/>
        <family val="3"/>
        <charset val="128"/>
      </rPr>
      <t>２５</t>
    </r>
    <r>
      <rPr>
        <sz val="11"/>
        <color theme="1"/>
        <rFont val="BIZ UDゴシック"/>
        <family val="3"/>
        <charset val="128"/>
      </rPr>
      <t>）世帯×実施回数（</t>
    </r>
    <r>
      <rPr>
        <sz val="11"/>
        <color rgb="FF00B0F0"/>
        <rFont val="BIZ UDゴシック"/>
        <family val="3"/>
        <charset val="128"/>
      </rPr>
      <t>７</t>
    </r>
    <r>
      <rPr>
        <sz val="11"/>
        <color theme="1"/>
        <rFont val="BIZ UDゴシック"/>
        <family val="3"/>
        <charset val="128"/>
      </rPr>
      <t>）回＝延べ（</t>
    </r>
    <r>
      <rPr>
        <sz val="11"/>
        <color rgb="FF00B0F0"/>
        <rFont val="BIZ UDゴシック"/>
        <family val="3"/>
        <charset val="128"/>
      </rPr>
      <t>１７５</t>
    </r>
    <r>
      <rPr>
        <sz val="11"/>
        <color theme="1"/>
        <rFont val="BIZ UDゴシック"/>
        <family val="3"/>
        <charset val="128"/>
      </rPr>
      <t>）世帯</t>
    </r>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</si>
  <si>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</si>
  <si>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</si>
  <si>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一般社団法人　佐賀○○の会</t>
    <rPh sb="7" eb="9">
      <t>サガ</t>
    </rPh>
    <phoneticPr fontId="2"/>
  </si>
  <si>
    <t>一般社団法人　佐賀○○の会</t>
    <rPh sb="0" eb="6">
      <t>イッパンシャダンホウジン</t>
    </rPh>
    <rPh sb="7" eb="9">
      <t>サガ</t>
    </rPh>
    <rPh sb="12" eb="13">
      <t>カイ</t>
    </rPh>
    <phoneticPr fontId="2"/>
  </si>
  <si>
    <t>○○市○○</t>
    <rPh sb="2" eb="3">
      <t>シ</t>
    </rPh>
    <phoneticPr fontId="2"/>
  </si>
  <si>
    <t>代表理事　佐賀太郎</t>
    <rPh sb="0" eb="4">
      <t>ダイヒョウリジ</t>
    </rPh>
    <rPh sb="5" eb="7">
      <t>サガ</t>
    </rPh>
    <rPh sb="7" eb="9">
      <t>タロウ</t>
    </rPh>
    <phoneticPr fontId="2"/>
  </si>
  <si>
    <t>一般社団法人　佐賀○○の会</t>
    <rPh sb="0" eb="4">
      <t>イッパンシャダン</t>
    </rPh>
    <rPh sb="4" eb="6">
      <t>ホウジン</t>
    </rPh>
    <rPh sb="7" eb="9">
      <t>サガ</t>
    </rPh>
    <rPh sb="12" eb="13">
      <t>カイ</t>
    </rPh>
    <phoneticPr fontId="2"/>
  </si>
  <si>
    <t>消耗品費</t>
    <phoneticPr fontId="2"/>
  </si>
  <si>
    <t>令和８年６月１日～令和８年12月31日</t>
    <phoneticPr fontId="2"/>
  </si>
  <si>
    <t>団体所在地</t>
    <rPh sb="0" eb="5">
      <t>ダンタイショザイチ</t>
    </rPh>
    <phoneticPr fontId="2"/>
  </si>
  <si>
    <t>生活困窮者</t>
    <rPh sb="0" eb="2">
      <t>セイカツ</t>
    </rPh>
    <rPh sb="2" eb="5">
      <t>コンキュウシャ</t>
    </rPh>
    <phoneticPr fontId="2"/>
  </si>
  <si>
    <t xml:space="preserve">（　○○市　）生活自立支援センター
</t>
    <rPh sb="4" eb="5">
      <t>シ</t>
    </rPh>
    <rPh sb="7" eb="13">
      <t>セイカツジリツシエン</t>
    </rPh>
    <phoneticPr fontId="18"/>
  </si>
  <si>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</si>
  <si>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　お米、缶詰、レトルト食品等の配付</t>
    <rPh sb="2" eb="3">
      <t>コメ</t>
    </rPh>
    <rPh sb="4" eb="6">
      <t>カンヅメ</t>
    </rPh>
    <rPh sb="11" eb="13">
      <t>ショクヒン</t>
    </rPh>
    <rPh sb="13" eb="14">
      <t>トウ</t>
    </rPh>
    <rPh sb="15" eb="17">
      <t>ハイフ</t>
    </rPh>
    <phoneticPr fontId="2"/>
  </si>
  <si>
    <t>　チラシへの記載、食料品等の包装の中に指定カードを同封</t>
    <rPh sb="6" eb="8">
      <t>キサイ</t>
    </rPh>
    <rPh sb="9" eb="11">
      <t>ショクリョウ</t>
    </rPh>
    <rPh sb="11" eb="12">
      <t>ヒン</t>
    </rPh>
    <rPh sb="12" eb="13">
      <t>トウ</t>
    </rPh>
    <rPh sb="14" eb="16">
      <t>ホウソウ</t>
    </rPh>
    <rPh sb="17" eb="18">
      <t>ナカ</t>
    </rPh>
    <rPh sb="19" eb="21">
      <t>シテイ</t>
    </rPh>
    <rPh sb="25" eb="27">
      <t>ドウフウ</t>
    </rPh>
    <phoneticPr fontId="2"/>
  </si>
  <si>
    <t>・月１回食堂を開催</t>
    <rPh sb="1" eb="2">
      <t>ツキ</t>
    </rPh>
    <rPh sb="3" eb="4">
      <t>カイ</t>
    </rPh>
    <rPh sb="4" eb="6">
      <t>ショクドウ</t>
    </rPh>
    <rPh sb="7" eb="9">
      <t>カイサイ</t>
    </rPh>
    <phoneticPr fontId="2"/>
  </si>
  <si>
    <t>　食事提供、食品等を配布</t>
    <rPh sb="1" eb="3">
      <t>ショクジ</t>
    </rPh>
    <rPh sb="3" eb="5">
      <t>テイキョウ</t>
    </rPh>
    <rPh sb="6" eb="8">
      <t>ショクヒン</t>
    </rPh>
    <rPh sb="8" eb="9">
      <t>トウ</t>
    </rPh>
    <rPh sb="10" eb="12">
      <t>ハイフ</t>
    </rPh>
    <phoneticPr fontId="2"/>
  </si>
  <si>
    <t>　チラシへの記載、食料品等の包装の中に指定カードを同封</t>
    <rPh sb="6" eb="8">
      <t>キサイ</t>
    </rPh>
    <rPh sb="9" eb="12">
      <t>ショクリョウヒン</t>
    </rPh>
    <rPh sb="12" eb="13">
      <t>トウ</t>
    </rPh>
    <rPh sb="14" eb="16">
      <t>ホウソウ</t>
    </rPh>
    <rPh sb="17" eb="18">
      <t>ナカ</t>
    </rPh>
    <rPh sb="19" eb="21">
      <t>シテイ</t>
    </rPh>
    <rPh sb="25" eb="27">
      <t>ドウフウ</t>
    </rPh>
    <phoneticPr fontId="2"/>
  </si>
  <si>
    <t>・生活困窮世帯にお米、缶詰、レトルト食品等の配付</t>
    <rPh sb="1" eb="7">
      <t>セイカツコンキュウセタイ</t>
    </rPh>
    <rPh sb="9" eb="10">
      <t>コメ</t>
    </rPh>
    <rPh sb="11" eb="13">
      <t>カンヅメ</t>
    </rPh>
    <rPh sb="18" eb="20">
      <t>ショクヒン</t>
    </rPh>
    <rPh sb="20" eb="21">
      <t>トウ</t>
    </rPh>
    <rPh sb="22" eb="24">
      <t>ハイフ</t>
    </rPh>
    <phoneticPr fontId="2"/>
  </si>
  <si>
    <t>食材（お米、缶詰等）</t>
    <rPh sb="0" eb="2">
      <t>ショクザイ</t>
    </rPh>
    <rPh sb="4" eb="5">
      <t>コメ</t>
    </rPh>
    <rPh sb="6" eb="8">
      <t>カンヅメ</t>
    </rPh>
    <rPh sb="8" eb="9">
      <t>トウ</t>
    </rPh>
    <phoneticPr fontId="2"/>
  </si>
  <si>
    <t>困窮する世帯のために、ＣＳＯとの連携による、佐賀ならではのきめ細やかな支援を届ける</t>
    <rPh sb="0" eb="2">
      <t>コンキュウ</t>
    </rPh>
    <rPh sb="4" eb="6">
      <t>セタイ</t>
    </rPh>
    <phoneticPr fontId="2"/>
  </si>
  <si>
    <t>物価高騰等に伴い困窮する世帯を支援対象として食事や食品等の提供を行うことにより、きめ細やかな支援を行き届かせること</t>
    <rPh sb="4" eb="5">
      <t>トウ</t>
    </rPh>
    <rPh sb="12" eb="14">
      <t>セタイ</t>
    </rPh>
    <rPh sb="27" eb="28">
      <t>トウ</t>
    </rPh>
    <phoneticPr fontId="2"/>
  </si>
  <si>
    <t>物価高騰等に伴い困窮する世帯を支援対象として食事や食品等の提供を行うことにより、きめ細やかな支援を行き届かせること</t>
    <rPh sb="4" eb="5">
      <t>トウ</t>
    </rPh>
    <rPh sb="12" eb="14">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</si>
  <si>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</si>
  <si>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</si>
  <si>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r>
      <rPr>
        <sz val="11"/>
        <color theme="1"/>
        <rFont val="BIZ UDゴシック"/>
        <family val="3"/>
        <charset val="128"/>
      </rPr>
      <t>（　　</t>
    </r>
    <r>
      <rPr>
        <sz val="11"/>
        <color rgb="FFFF0000"/>
        <rFont val="BIZ UDゴシック"/>
        <family val="3"/>
        <charset val="128"/>
      </rPr>
      <t>　　</t>
    </r>
    <r>
      <rPr>
        <sz val="11"/>
        <color theme="7"/>
        <rFont val="BIZ UDゴシック"/>
        <family val="3"/>
        <charset val="128"/>
      </rPr>
      <t>○○</t>
    </r>
    <r>
      <rPr>
        <sz val="11"/>
        <color rgb="FFFF0000"/>
        <rFont val="BIZ UDゴシック"/>
        <family val="3"/>
        <charset val="128"/>
      </rPr>
      <t>　　</t>
    </r>
    <r>
      <rPr>
        <sz val="11"/>
        <color theme="1"/>
        <rFont val="BIZ UDゴシック"/>
        <family val="3"/>
        <charset val="128"/>
      </rPr>
      <t>）市　・（　　　　　　　）町　・　県域</t>
    </r>
    <rPh sb="10" eb="11">
      <t>シ</t>
    </rPh>
    <rPh sb="22" eb="23">
      <t>チョウ</t>
    </rPh>
    <rPh sb="26" eb="28">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</si>
  <si>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</si>
  <si>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</si>
  <si>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r>
      <t>　</t>
    </r>
    <r>
      <rPr>
        <sz val="11"/>
        <color theme="7"/>
        <rFont val="Segoe UI Symbol"/>
        <family val="2"/>
      </rPr>
      <t>☑</t>
    </r>
    <r>
      <rPr>
        <sz val="11"/>
        <color rgb="FFFF0000"/>
        <rFont val="BIZ UDゴシック"/>
        <family val="2"/>
        <charset val="128"/>
      </rPr>
      <t>　</t>
    </r>
    <r>
      <rPr>
        <sz val="11"/>
        <color theme="1"/>
        <rFont val="BIZ UDゴシック"/>
        <family val="3"/>
        <charset val="128"/>
      </rPr>
      <t>（　</t>
    </r>
    <r>
      <rPr>
        <sz val="11"/>
        <color rgb="FFFF0000"/>
        <rFont val="BIZ UDゴシック"/>
        <family val="2"/>
        <charset val="128"/>
      </rPr>
      <t>　　</t>
    </r>
    <r>
      <rPr>
        <sz val="11"/>
        <color theme="7"/>
        <rFont val="BIZ UDゴシック"/>
        <family val="3"/>
        <charset val="128"/>
      </rPr>
      <t>○○市</t>
    </r>
    <r>
      <rPr>
        <sz val="11"/>
        <color rgb="FFFF0000"/>
        <rFont val="BIZ UDゴシック"/>
        <family val="2"/>
        <charset val="128"/>
      </rPr>
      <t>　　</t>
    </r>
    <r>
      <rPr>
        <sz val="11"/>
        <color theme="1"/>
        <rFont val="BIZ UDゴシック"/>
        <family val="3"/>
        <charset val="128"/>
      </rPr>
      <t>）生活自立支援センターと連携している。</t>
    </r>
    <rPh sb="9" eb="10">
      <t>シ</t>
    </rPh>
    <rPh sb="13" eb="15">
      <t>セイカツ</t>
    </rPh>
    <rPh sb="15" eb="17">
      <t>ジリツ</t>
    </rPh>
    <rPh sb="17" eb="19">
      <t>シエン</t>
    </rPh>
    <rPh sb="24" eb="26">
      <t>レンケイ</t>
    </rPh>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</si>
  <si>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</si>
  <si>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</si>
  <si>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</si>
  <si>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</si>
  <si>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</si>
  <si>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</si>
  <si>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</si>
  <si>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</si>
  <si>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</si>
  <si>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</si>
  <si>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</si>
  <si>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</si>
  <si>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</si>
  <si>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</si>
  <si>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</si>
  <si>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</si>
  <si>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</si>
  <si>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10"/>
  </si>
  <si>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</si>
  <si>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8"/>
  </si>
  <si>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8"/>
  </si>
  <si>
    <r>
      <t>物価高騰で困窮する世帯に対する佐賀らしいきめ細やかな支援に役に立つものであったと思われますか
（近いものに</t>
    </r>
    <r>
      <rPr>
        <sz val="10"/>
        <rFont val="Segoe UI Symbol"/>
        <family val="3"/>
      </rPr>
      <t>☑</t>
    </r>
    <r>
      <rPr>
        <sz val="10"/>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</si>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</sst>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1"/>
      <color rgb="FFFF0000"/>
      <name val="BIZ UDゴシック"/>
      <family val="2"/>
      <charset val="128"/>
    </font>
    <font>
      <u/>
      <sz val="11"/>
      <color rgb="FFFF0000"/>
      <name val="BIZ UDゴシック"/>
      <family val="3"/>
      <charset val="128"/>
    </font>
    <font>
      <sz val="10"/>
      <color theme="0"/>
      <name val="BIZ UDゴシック"/>
      <family val="3"/>
      <charset val="128"/>
    </font>
    <font>
      <sz val="11"/>
      <color rgb="FF00B0F0"/>
      <name val="BIZ UDゴシック"/>
      <family val="3"/>
      <charset val="128"/>
    </font>
    <font>
      <sz val="8"/>
      <color rgb="FF00B0F0"/>
      <name val="BIZ UDゴシック"/>
      <family val="3"/>
      <charset val="128"/>
    </font>
    <font>
      <sz val="9"/>
      <color rgb="FF00B0F0"/>
      <name val="BIZ UDゴシック"/>
      <family val="3"/>
      <charset val="128"/>
    </font>
    <font>
      <sz val="11"/>
      <color theme="7"/>
      <name val="BIZ UDゴシック"/>
      <family val="3"/>
      <charset val="128"/>
    </font>
    <font>
      <sz val="11"/>
      <color theme="7"/>
      <name val="Segoe UI Symbol"/>
      <family val="2"/>
    </font>
    <font>
      <sz val="10"/>
      <color theme="7"/>
      <name val="BIZ UDゴシック"/>
      <family val="3"/>
      <charset val="128"/>
    </font>
    <font>
      <sz val="6"/>
      <color theme="1"/>
      <name val="BIZ UDゴシック"/>
      <family val="3"/>
      <charset val="128"/>
    </font>
    <font>
      <sz val="10"/>
      <name val="Segoe UI Symbol"/>
      <family val="3"/>
    </font>
    <font>
      <sz val="11"/>
      <name val="游ゴシック"/>
      <family val="2"/>
      <charset val="128"/>
      <scheme val="minor"/>
    </font>
    <font>
      <sz val="1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7"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9" fillId="0" borderId="5" xfId="0" applyFont="1" applyBorder="1">
      <alignment vertical="center"/>
    </xf>
    <xf numFmtId="0" fontId="9"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4" xfId="0" applyFont="1" applyBorder="1">
      <alignment vertical="center"/>
    </xf>
    <xf numFmtId="0" fontId="4" fillId="0" borderId="40" xfId="0" applyFont="1" applyBorder="1">
      <alignment vertical="center"/>
    </xf>
    <xf numFmtId="38" fontId="13" fillId="0" borderId="5" xfId="1" applyFont="1" applyBorder="1" applyAlignment="1">
      <alignment vertical="center" wrapText="1"/>
    </xf>
    <xf numFmtId="38" fontId="13" fillId="0" borderId="5" xfId="1" applyFont="1" applyBorder="1">
      <alignment vertical="center"/>
    </xf>
    <xf numFmtId="0" fontId="4" fillId="0" borderId="5" xfId="0" applyFont="1" applyBorder="1" applyAlignment="1">
      <alignment vertical="center" wrapText="1"/>
    </xf>
    <xf numFmtId="0" fontId="14" fillId="0" borderId="0" xfId="0" applyFont="1">
      <alignment vertical="center"/>
    </xf>
    <xf numFmtId="0" fontId="15" fillId="0" borderId="0" xfId="0" applyFont="1">
      <alignment vertical="center"/>
    </xf>
    <xf numFmtId="0" fontId="3" fillId="0" borderId="6" xfId="0" applyFont="1" applyBorder="1">
      <alignment vertical="center"/>
    </xf>
    <xf numFmtId="0" fontId="3" fillId="0" borderId="7" xfId="0" applyFont="1" applyBorder="1">
      <alignment vertical="center"/>
    </xf>
    <xf numFmtId="0" fontId="11"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19" fillId="0" borderId="0" xfId="0" applyFont="1" applyAlignment="1">
      <alignment vertical="center" wrapText="1"/>
    </xf>
    <xf numFmtId="0" fontId="7" fillId="6" borderId="59" xfId="0" applyFont="1" applyFill="1" applyBorder="1" applyAlignment="1">
      <alignment horizontal="left" vertical="center" wrapText="1"/>
    </xf>
    <xf numFmtId="58" fontId="7" fillId="0" borderId="60" xfId="0" applyNumberFormat="1" applyFont="1" applyBorder="1" applyAlignment="1">
      <alignment horizontal="left" vertical="center" wrapText="1"/>
    </xf>
    <xf numFmtId="0" fontId="7" fillId="6" borderId="61" xfId="0" applyFont="1" applyFill="1" applyBorder="1" applyAlignment="1">
      <alignment vertical="center" wrapText="1"/>
    </xf>
    <xf numFmtId="0" fontId="7" fillId="0" borderId="62" xfId="0" applyFont="1" applyBorder="1" applyAlignment="1">
      <alignment horizontal="left" vertical="center" wrapText="1"/>
    </xf>
    <xf numFmtId="178" fontId="7" fillId="0" borderId="62" xfId="0" applyNumberFormat="1" applyFont="1" applyBorder="1" applyAlignment="1">
      <alignment vertical="center" wrapText="1"/>
    </xf>
    <xf numFmtId="179" fontId="7" fillId="0" borderId="62" xfId="0" applyNumberFormat="1" applyFont="1" applyBorder="1" applyAlignment="1">
      <alignment vertical="center" wrapText="1"/>
    </xf>
    <xf numFmtId="180" fontId="7" fillId="0" borderId="62" xfId="0" applyNumberFormat="1" applyFont="1" applyBorder="1" applyAlignment="1">
      <alignment vertical="center" wrapText="1"/>
    </xf>
    <xf numFmtId="181" fontId="7" fillId="0" borderId="62" xfId="0" applyNumberFormat="1" applyFont="1" applyBorder="1" applyAlignment="1">
      <alignment vertical="center" wrapText="1"/>
    </xf>
    <xf numFmtId="0" fontId="7" fillId="6" borderId="63" xfId="0" applyFont="1" applyFill="1" applyBorder="1" applyAlignment="1">
      <alignment vertical="center" wrapText="1"/>
    </xf>
    <xf numFmtId="0" fontId="7" fillId="0" borderId="64" xfId="0" applyFont="1" applyBorder="1" applyAlignment="1">
      <alignment vertical="top" wrapText="1"/>
    </xf>
    <xf numFmtId="0" fontId="7" fillId="0" borderId="66" xfId="0" applyFont="1" applyBorder="1" applyAlignment="1">
      <alignment horizontal="left" vertical="top" wrapText="1"/>
    </xf>
    <xf numFmtId="0" fontId="7" fillId="0" borderId="64" xfId="0" applyFont="1" applyBorder="1" applyAlignment="1">
      <alignment horizontal="left" vertical="top" wrapText="1"/>
    </xf>
    <xf numFmtId="0" fontId="7" fillId="0" borderId="60" xfId="0" applyFont="1" applyBorder="1" applyAlignment="1">
      <alignment vertical="center" wrapText="1"/>
    </xf>
    <xf numFmtId="0" fontId="7" fillId="4" borderId="0" xfId="0" applyFont="1" applyFill="1" applyAlignment="1">
      <alignment vertical="center" wrapText="1"/>
    </xf>
    <xf numFmtId="0" fontId="7" fillId="4" borderId="0" xfId="0" applyFont="1" applyFill="1" applyAlignment="1">
      <alignment horizontal="left" vertical="top" wrapText="1"/>
    </xf>
    <xf numFmtId="0" fontId="3" fillId="4" borderId="0" xfId="0" applyFont="1" applyFill="1">
      <alignment vertical="center"/>
    </xf>
    <xf numFmtId="179" fontId="7" fillId="0" borderId="5" xfId="0" applyNumberFormat="1" applyFont="1" applyBorder="1" applyAlignment="1">
      <alignment horizontal="left" vertical="center" wrapText="1"/>
    </xf>
    <xf numFmtId="180" fontId="7" fillId="0" borderId="5" xfId="0" applyNumberFormat="1" applyFont="1" applyBorder="1" applyAlignment="1">
      <alignment horizontal="left" vertical="center" wrapText="1"/>
    </xf>
    <xf numFmtId="181" fontId="7" fillId="0" borderId="5" xfId="0" applyNumberFormat="1" applyFont="1" applyBorder="1" applyAlignment="1">
      <alignment horizontal="left" vertical="center" wrapText="1"/>
    </xf>
    <xf numFmtId="0" fontId="20" fillId="0" borderId="5" xfId="0" applyFont="1" applyBorder="1">
      <alignment vertical="center"/>
    </xf>
    <xf numFmtId="38" fontId="20" fillId="0" borderId="5" xfId="1" applyFont="1" applyFill="1" applyBorder="1">
      <alignment vertical="center"/>
    </xf>
    <xf numFmtId="38" fontId="20" fillId="0" borderId="0" xfId="1" applyFont="1" applyFill="1" applyBorder="1">
      <alignment vertical="center"/>
    </xf>
    <xf numFmtId="0" fontId="7" fillId="0" borderId="5" xfId="0" applyFont="1" applyBorder="1">
      <alignment vertical="center"/>
    </xf>
    <xf numFmtId="0" fontId="7" fillId="0" borderId="2" xfId="0" applyFont="1" applyBorder="1">
      <alignment vertical="center"/>
    </xf>
    <xf numFmtId="0" fontId="7" fillId="3" borderId="5" xfId="0" applyFont="1" applyFill="1" applyBorder="1">
      <alignment vertical="center"/>
    </xf>
    <xf numFmtId="0" fontId="7" fillId="0" borderId="1" xfId="0" applyFont="1" applyBorder="1">
      <alignment vertical="center"/>
    </xf>
    <xf numFmtId="38" fontId="7" fillId="0" borderId="1" xfId="1" applyFont="1" applyFill="1" applyBorder="1">
      <alignment vertical="center"/>
    </xf>
    <xf numFmtId="38" fontId="7" fillId="0" borderId="5" xfId="1" applyFont="1" applyFill="1" applyBorder="1">
      <alignment vertical="center"/>
    </xf>
    <xf numFmtId="38" fontId="7" fillId="0" borderId="0" xfId="1" applyFont="1" applyFill="1" applyBorder="1">
      <alignment vertical="center"/>
    </xf>
    <xf numFmtId="0" fontId="20" fillId="0" borderId="71" xfId="0" applyFont="1" applyBorder="1">
      <alignment vertical="center"/>
    </xf>
    <xf numFmtId="0" fontId="20" fillId="0" borderId="72" xfId="0" applyFont="1" applyBorder="1">
      <alignment vertical="center"/>
    </xf>
    <xf numFmtId="0" fontId="20" fillId="0" borderId="73" xfId="0" applyFont="1" applyBorder="1">
      <alignment vertical="center"/>
    </xf>
    <xf numFmtId="0" fontId="20" fillId="7" borderId="5" xfId="0" applyFont="1" applyFill="1" applyBorder="1">
      <alignment vertical="center"/>
    </xf>
    <xf numFmtId="0" fontId="21" fillId="0" borderId="5" xfId="0" applyFont="1" applyBorder="1">
      <alignment vertical="center"/>
    </xf>
    <xf numFmtId="0" fontId="21" fillId="0" borderId="0" xfId="0" applyFont="1">
      <alignment vertical="center"/>
    </xf>
    <xf numFmtId="0" fontId="19" fillId="0" borderId="0" xfId="0" applyFont="1">
      <alignment vertical="center"/>
    </xf>
    <xf numFmtId="0" fontId="24" fillId="0" borderId="0" xfId="0" applyFont="1">
      <alignment vertical="center"/>
    </xf>
    <xf numFmtId="0" fontId="14" fillId="0" borderId="0" xfId="0" applyFont="1" applyAlignment="1">
      <alignment horizontal="right" vertical="center"/>
    </xf>
    <xf numFmtId="0" fontId="14" fillId="3" borderId="6"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2" xfId="0" applyFont="1" applyFill="1" applyBorder="1" applyAlignment="1">
      <alignment horizontal="center" vertical="center"/>
    </xf>
    <xf numFmtId="0" fontId="14" fillId="7" borderId="5" xfId="0" applyFont="1" applyFill="1" applyBorder="1" applyAlignment="1">
      <alignment horizontal="center" vertical="center"/>
    </xf>
    <xf numFmtId="0" fontId="14" fillId="0" borderId="5" xfId="0" applyFont="1" applyBorder="1">
      <alignment vertical="center"/>
    </xf>
    <xf numFmtId="176" fontId="14" fillId="0" borderId="5" xfId="0" applyNumberFormat="1" applyFont="1" applyBorder="1">
      <alignment vertical="center"/>
    </xf>
    <xf numFmtId="0" fontId="14" fillId="0" borderId="5" xfId="1" applyNumberFormat="1" applyFont="1" applyBorder="1">
      <alignment vertical="center"/>
    </xf>
    <xf numFmtId="38" fontId="14" fillId="0" borderId="5" xfId="1" applyFont="1" applyBorder="1">
      <alignment vertical="center"/>
    </xf>
    <xf numFmtId="0" fontId="14" fillId="0" borderId="62"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61" xfId="0" applyFont="1" applyBorder="1">
      <alignment vertical="center"/>
    </xf>
    <xf numFmtId="38" fontId="14" fillId="0" borderId="62" xfId="1" applyFont="1" applyFill="1" applyBorder="1">
      <alignment vertical="center"/>
    </xf>
    <xf numFmtId="38" fontId="14" fillId="0" borderId="5" xfId="1" applyFont="1" applyFill="1" applyBorder="1">
      <alignment vertical="center"/>
    </xf>
    <xf numFmtId="38" fontId="14" fillId="3" borderId="62" xfId="1" applyFont="1" applyFill="1" applyBorder="1">
      <alignment vertical="center"/>
    </xf>
    <xf numFmtId="38" fontId="14" fillId="0" borderId="62" xfId="1" applyFont="1" applyBorder="1">
      <alignment vertical="center"/>
    </xf>
    <xf numFmtId="0" fontId="20" fillId="0" borderId="7" xfId="0" applyFont="1" applyBorder="1">
      <alignment vertical="center"/>
    </xf>
    <xf numFmtId="0" fontId="14" fillId="0" borderId="7" xfId="0" applyFont="1" applyBorder="1">
      <alignment vertical="center"/>
    </xf>
    <xf numFmtId="0" fontId="14" fillId="3" borderId="6" xfId="0" applyFont="1" applyFill="1" applyBorder="1">
      <alignment vertical="center"/>
    </xf>
    <xf numFmtId="0" fontId="14" fillId="3" borderId="8" xfId="0" applyFont="1" applyFill="1" applyBorder="1" applyAlignment="1">
      <alignment horizontal="center" vertical="center"/>
    </xf>
    <xf numFmtId="0" fontId="14" fillId="3" borderId="8" xfId="0" applyFont="1" applyFill="1" applyBorder="1">
      <alignment vertical="center"/>
    </xf>
    <xf numFmtId="0" fontId="7"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25" fillId="0" borderId="0" xfId="0" applyFont="1">
      <alignment vertical="center"/>
    </xf>
    <xf numFmtId="0" fontId="27" fillId="4" borderId="5" xfId="0" applyFont="1" applyFill="1" applyBorder="1" applyAlignment="1">
      <alignment vertical="center" wrapText="1"/>
    </xf>
    <xf numFmtId="0" fontId="6" fillId="2" borderId="13" xfId="0" applyFont="1" applyFill="1" applyBorder="1">
      <alignment vertical="center"/>
    </xf>
    <xf numFmtId="0" fontId="3" fillId="2" borderId="14" xfId="0" applyFont="1" applyFill="1" applyBorder="1">
      <alignment vertical="center"/>
    </xf>
    <xf numFmtId="0" fontId="6" fillId="2" borderId="10" xfId="0" applyFont="1" applyFill="1" applyBorder="1" applyAlignment="1">
      <alignment vertical="center" wrapText="1"/>
    </xf>
    <xf numFmtId="0" fontId="25" fillId="0" borderId="2" xfId="0" applyFont="1" applyBorder="1">
      <alignment vertical="center"/>
    </xf>
    <xf numFmtId="0" fontId="3" fillId="0" borderId="0" xfId="0" applyFont="1" applyProtection="1">
      <alignment vertical="center"/>
      <protection locked="0"/>
    </xf>
    <xf numFmtId="0" fontId="4" fillId="0" borderId="0" xfId="0" applyFont="1" applyAlignment="1">
      <alignment horizontal="right" vertical="center"/>
    </xf>
    <xf numFmtId="0" fontId="8" fillId="0" borderId="0" xfId="0" applyFont="1" applyProtection="1">
      <alignment vertical="center"/>
      <protection locked="0"/>
    </xf>
    <xf numFmtId="0" fontId="4" fillId="0" borderId="33" xfId="0" applyFont="1" applyBorder="1" applyAlignment="1">
      <alignment vertical="center" wrapText="1"/>
    </xf>
    <xf numFmtId="0" fontId="4" fillId="5" borderId="49" xfId="0" applyFont="1" applyFill="1" applyBorder="1">
      <alignment vertical="center"/>
    </xf>
    <xf numFmtId="0" fontId="4" fillId="5" borderId="23" xfId="0" applyFont="1" applyFill="1" applyBorder="1" applyAlignment="1">
      <alignment horizontal="center" vertical="center"/>
    </xf>
    <xf numFmtId="0" fontId="4" fillId="5" borderId="55" xfId="0" applyFont="1" applyFill="1" applyBorder="1" applyAlignment="1">
      <alignment horizontal="center" vertical="center" wrapText="1"/>
    </xf>
    <xf numFmtId="38" fontId="4" fillId="0" borderId="56"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9" fillId="0" borderId="0" xfId="0" applyFont="1" applyAlignment="1" applyProtection="1">
      <alignment horizontal="right" vertical="center"/>
      <protection locked="0"/>
    </xf>
    <xf numFmtId="0" fontId="3" fillId="0" borderId="33" xfId="0" applyFont="1" applyBorder="1">
      <alignment vertical="center"/>
    </xf>
    <xf numFmtId="0" fontId="3" fillId="0" borderId="76" xfId="0" applyFont="1" applyBorder="1">
      <alignment vertical="center"/>
    </xf>
    <xf numFmtId="0" fontId="6" fillId="2" borderId="1" xfId="0" applyFont="1" applyFill="1" applyBorder="1">
      <alignment vertical="center"/>
    </xf>
    <xf numFmtId="0" fontId="6" fillId="2" borderId="8" xfId="0" applyFont="1" applyFill="1" applyBorder="1" applyAlignment="1">
      <alignment vertical="center" wrapText="1"/>
    </xf>
    <xf numFmtId="38" fontId="28" fillId="0" borderId="5" xfId="1" applyFont="1" applyBorder="1">
      <alignment vertical="center"/>
    </xf>
    <xf numFmtId="38" fontId="3" fillId="0" borderId="5" xfId="0" applyNumberFormat="1" applyFont="1" applyBorder="1" applyProtection="1">
      <alignment vertical="center"/>
      <protection locked="0"/>
    </xf>
    <xf numFmtId="38" fontId="28" fillId="0" borderId="30" xfId="1" applyFont="1" applyBorder="1">
      <alignment vertical="center"/>
    </xf>
    <xf numFmtId="0" fontId="7" fillId="6" borderId="77" xfId="0" applyFont="1" applyFill="1" applyBorder="1" applyAlignment="1">
      <alignment vertical="center" wrapText="1"/>
    </xf>
    <xf numFmtId="0" fontId="7" fillId="10" borderId="5" xfId="0" applyFont="1" applyFill="1" applyBorder="1" applyAlignment="1">
      <alignment vertical="center" wrapText="1"/>
    </xf>
    <xf numFmtId="0" fontId="7" fillId="4" borderId="5" xfId="0" applyFont="1" applyFill="1" applyBorder="1" applyAlignment="1">
      <alignment vertical="center" wrapText="1"/>
    </xf>
    <xf numFmtId="178" fontId="7" fillId="0" borderId="5" xfId="0" applyNumberFormat="1" applyFont="1" applyBorder="1" applyAlignment="1">
      <alignment horizontal="left" vertical="center" wrapText="1"/>
    </xf>
    <xf numFmtId="38" fontId="30" fillId="0" borderId="0" xfId="1" applyFont="1" applyAlignment="1">
      <alignment horizontal="distributed" vertical="center"/>
    </xf>
    <xf numFmtId="0" fontId="30" fillId="0" borderId="8" xfId="0" applyFont="1" applyBorder="1">
      <alignment vertical="center"/>
    </xf>
    <xf numFmtId="0" fontId="30" fillId="0" borderId="2" xfId="0" applyFont="1" applyBorder="1">
      <alignment vertical="center"/>
    </xf>
    <xf numFmtId="0" fontId="30" fillId="0" borderId="1" xfId="0" applyFont="1" applyBorder="1">
      <alignment vertical="center"/>
    </xf>
    <xf numFmtId="0" fontId="30" fillId="0" borderId="5" xfId="0" applyFont="1" applyBorder="1">
      <alignment vertical="center"/>
    </xf>
    <xf numFmtId="0" fontId="30" fillId="0" borderId="5" xfId="0" applyFont="1" applyBorder="1" applyAlignment="1">
      <alignment vertical="center" wrapText="1"/>
    </xf>
    <xf numFmtId="0" fontId="30" fillId="0" borderId="2" xfId="0" applyFont="1" applyBorder="1" applyAlignment="1">
      <alignment vertical="center" wrapText="1"/>
    </xf>
    <xf numFmtId="0" fontId="30" fillId="0" borderId="5" xfId="0" applyFont="1" applyBorder="1" applyAlignment="1">
      <alignment horizontal="left" vertical="center" wrapText="1"/>
    </xf>
    <xf numFmtId="0" fontId="30" fillId="4" borderId="3" xfId="0" applyFont="1" applyFill="1" applyBorder="1" applyAlignment="1">
      <alignment vertical="center" wrapText="1"/>
    </xf>
    <xf numFmtId="0" fontId="30" fillId="0" borderId="23" xfId="0" applyFont="1" applyBorder="1" applyAlignment="1">
      <alignment vertical="center" wrapText="1"/>
    </xf>
    <xf numFmtId="38" fontId="30" fillId="0" borderId="23" xfId="1" applyFont="1" applyBorder="1">
      <alignment vertical="center"/>
    </xf>
    <xf numFmtId="38" fontId="31" fillId="0" borderId="30" xfId="1" applyFont="1" applyBorder="1" applyAlignment="1">
      <alignment vertical="center" wrapText="1"/>
    </xf>
    <xf numFmtId="38" fontId="30" fillId="0" borderId="5" xfId="1" applyFont="1" applyBorder="1">
      <alignment vertical="center"/>
    </xf>
    <xf numFmtId="38" fontId="30" fillId="0" borderId="30" xfId="1" applyFont="1" applyBorder="1">
      <alignment vertical="center"/>
    </xf>
    <xf numFmtId="0" fontId="30" fillId="0" borderId="30" xfId="0" applyFont="1" applyBorder="1">
      <alignment vertical="center"/>
    </xf>
    <xf numFmtId="0" fontId="30" fillId="0" borderId="30" xfId="0" applyFont="1" applyBorder="1" applyAlignment="1">
      <alignment horizontal="center" vertical="center"/>
    </xf>
    <xf numFmtId="177" fontId="30" fillId="0" borderId="30" xfId="1" applyNumberFormat="1" applyFont="1" applyBorder="1">
      <alignment vertical="center"/>
    </xf>
    <xf numFmtId="0" fontId="32" fillId="0" borderId="30" xfId="0" applyFont="1" applyBorder="1">
      <alignment vertical="center"/>
    </xf>
    <xf numFmtId="0" fontId="32" fillId="0" borderId="31" xfId="0" applyFont="1" applyBorder="1">
      <alignment vertical="center"/>
    </xf>
    <xf numFmtId="0" fontId="30" fillId="0" borderId="3" xfId="0" applyFont="1" applyBorder="1" applyProtection="1">
      <alignment vertical="center"/>
      <protection locked="0"/>
    </xf>
    <xf numFmtId="38" fontId="31" fillId="0" borderId="30" xfId="1" applyFont="1" applyBorder="1">
      <alignment vertical="center"/>
    </xf>
    <xf numFmtId="0" fontId="30" fillId="0" borderId="31" xfId="0" applyFont="1" applyBorder="1">
      <alignment vertical="center"/>
    </xf>
    <xf numFmtId="0" fontId="30" fillId="0" borderId="5" xfId="0" applyFont="1" applyBorder="1" applyProtection="1">
      <alignment vertical="center"/>
      <protection locked="0"/>
    </xf>
    <xf numFmtId="38" fontId="31" fillId="0" borderId="5" xfId="1" applyFont="1" applyBorder="1">
      <alignment vertical="center"/>
    </xf>
    <xf numFmtId="0" fontId="30" fillId="0" borderId="5" xfId="0" applyFont="1" applyBorder="1" applyAlignment="1">
      <alignment horizontal="center" vertical="center"/>
    </xf>
    <xf numFmtId="0" fontId="30" fillId="0" borderId="34" xfId="0" applyFont="1" applyBorder="1">
      <alignment vertical="center"/>
    </xf>
    <xf numFmtId="0" fontId="30" fillId="4" borderId="6" xfId="0" applyFont="1" applyFill="1" applyBorder="1">
      <alignment vertical="center"/>
    </xf>
    <xf numFmtId="0" fontId="30" fillId="4" borderId="9" xfId="0" applyFont="1" applyFill="1" applyBorder="1" applyAlignment="1">
      <alignment vertical="center" wrapText="1"/>
    </xf>
    <xf numFmtId="0" fontId="30" fillId="4" borderId="10" xfId="0" applyFont="1" applyFill="1" applyBorder="1" applyAlignment="1">
      <alignment vertical="center" wrapText="1"/>
    </xf>
    <xf numFmtId="0" fontId="30" fillId="4" borderId="11" xfId="0" applyFont="1" applyFill="1" applyBorder="1" applyAlignment="1">
      <alignment horizontal="center" vertical="center" wrapText="1"/>
    </xf>
    <xf numFmtId="0" fontId="30" fillId="4" borderId="12" xfId="0" applyFont="1" applyFill="1" applyBorder="1">
      <alignment vertical="center"/>
    </xf>
    <xf numFmtId="0" fontId="30" fillId="4" borderId="12" xfId="0" applyFont="1" applyFill="1" applyBorder="1" applyAlignment="1">
      <alignment vertical="center" wrapText="1"/>
    </xf>
    <xf numFmtId="0" fontId="30" fillId="4" borderId="11" xfId="0" applyFont="1" applyFill="1" applyBorder="1" applyAlignment="1">
      <alignment horizontal="center" vertical="center"/>
    </xf>
    <xf numFmtId="0" fontId="30" fillId="0" borderId="0" xfId="0" applyFont="1">
      <alignment vertical="center"/>
    </xf>
    <xf numFmtId="38" fontId="30" fillId="3" borderId="5" xfId="1" applyFont="1" applyFill="1" applyBorder="1" applyProtection="1">
      <alignment vertical="center"/>
      <protection locked="0"/>
    </xf>
    <xf numFmtId="38" fontId="30" fillId="3" borderId="5" xfId="1" applyFont="1" applyFill="1" applyBorder="1">
      <alignment vertical="center"/>
    </xf>
    <xf numFmtId="0" fontId="30" fillId="0" borderId="51" xfId="0" applyFont="1" applyBorder="1" applyAlignment="1">
      <alignment vertical="center" wrapText="1"/>
    </xf>
    <xf numFmtId="38" fontId="30" fillId="0" borderId="53" xfId="1" applyFont="1" applyBorder="1">
      <alignment vertical="center"/>
    </xf>
    <xf numFmtId="0" fontId="30" fillId="0" borderId="51" xfId="0" applyFont="1" applyBorder="1">
      <alignment vertical="center"/>
    </xf>
    <xf numFmtId="0" fontId="30" fillId="0" borderId="33" xfId="0" applyFont="1" applyBorder="1">
      <alignment vertical="center"/>
    </xf>
    <xf numFmtId="38" fontId="30" fillId="0" borderId="56" xfId="1" applyFont="1" applyBorder="1">
      <alignment vertical="center"/>
    </xf>
    <xf numFmtId="0" fontId="30" fillId="0" borderId="57" xfId="0" applyFont="1" applyBorder="1">
      <alignment vertical="center"/>
    </xf>
    <xf numFmtId="0" fontId="30" fillId="0" borderId="10" xfId="0" applyFont="1" applyBorder="1">
      <alignment vertical="center"/>
    </xf>
    <xf numFmtId="0" fontId="33" fillId="0" borderId="0" xfId="0" applyFont="1">
      <alignment vertical="center"/>
    </xf>
    <xf numFmtId="0" fontId="33" fillId="0" borderId="8" xfId="0" applyFont="1" applyBorder="1">
      <alignment vertical="center"/>
    </xf>
    <xf numFmtId="58" fontId="35" fillId="0" borderId="60" xfId="0" applyNumberFormat="1" applyFont="1" applyBorder="1" applyAlignment="1">
      <alignment horizontal="left" vertical="center" wrapText="1"/>
    </xf>
    <xf numFmtId="0" fontId="35" fillId="0" borderId="62" xfId="0" applyFont="1" applyBorder="1" applyAlignment="1">
      <alignment horizontal="left" vertical="center" wrapText="1"/>
    </xf>
    <xf numFmtId="180" fontId="35" fillId="0" borderId="62" xfId="0" applyNumberFormat="1" applyFont="1" applyBorder="1" applyAlignment="1">
      <alignment vertical="center" wrapText="1"/>
    </xf>
    <xf numFmtId="181" fontId="35" fillId="0" borderId="62" xfId="0" applyNumberFormat="1" applyFont="1" applyBorder="1" applyAlignment="1">
      <alignment vertical="center" wrapText="1"/>
    </xf>
    <xf numFmtId="178" fontId="35" fillId="0" borderId="62" xfId="0" applyNumberFormat="1" applyFont="1" applyBorder="1" applyAlignment="1">
      <alignment vertical="center" wrapText="1"/>
    </xf>
    <xf numFmtId="179" fontId="35" fillId="0" borderId="62" xfId="0" applyNumberFormat="1" applyFont="1" applyBorder="1" applyAlignment="1">
      <alignment vertical="center" wrapText="1"/>
    </xf>
    <xf numFmtId="0" fontId="35" fillId="0" borderId="64" xfId="0" applyFont="1" applyBorder="1" applyAlignment="1">
      <alignment vertical="top" wrapText="1"/>
    </xf>
    <xf numFmtId="0" fontId="35" fillId="0" borderId="66" xfId="0" applyFont="1" applyBorder="1" applyAlignment="1">
      <alignment horizontal="left" vertical="top" wrapText="1"/>
    </xf>
    <xf numFmtId="0" fontId="7" fillId="6" borderId="65" xfId="0" applyFont="1" applyFill="1" applyBorder="1" applyAlignment="1">
      <alignment vertical="center" wrapText="1"/>
    </xf>
    <xf numFmtId="0" fontId="5" fillId="6" borderId="5"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distributed" vertical="center"/>
    </xf>
    <xf numFmtId="0" fontId="38" fillId="0" borderId="0" xfId="0" applyFont="1">
      <alignment vertical="center"/>
    </xf>
    <xf numFmtId="0" fontId="4" fillId="0" borderId="0" xfId="0" applyFont="1" applyAlignment="1">
      <alignment horizontal="right" vertical="center" wrapText="1"/>
    </xf>
    <xf numFmtId="0" fontId="38" fillId="8" borderId="2" xfId="0" applyFont="1" applyFill="1" applyBorder="1">
      <alignment vertical="center"/>
    </xf>
    <xf numFmtId="0" fontId="4" fillId="8" borderId="9" xfId="0" applyFont="1" applyFill="1" applyBorder="1" applyAlignment="1">
      <alignment vertical="center" wrapText="1"/>
    </xf>
    <xf numFmtId="0" fontId="4" fillId="8" borderId="2" xfId="0" applyFont="1" applyFill="1" applyBorder="1" applyAlignment="1">
      <alignment vertical="center" wrapText="1"/>
    </xf>
    <xf numFmtId="0" fontId="4" fillId="8" borderId="10" xfId="0" applyFont="1" applyFill="1" applyBorder="1" applyAlignment="1">
      <alignment vertical="center" wrapText="1"/>
    </xf>
    <xf numFmtId="0" fontId="4" fillId="2" borderId="24" xfId="0" applyFont="1" applyFill="1" applyBorder="1" applyAlignment="1">
      <alignment vertical="top" wrapText="1"/>
    </xf>
    <xf numFmtId="0" fontId="4" fillId="2" borderId="23" xfId="0" applyFont="1" applyFill="1" applyBorder="1" applyAlignment="1">
      <alignment vertical="top" wrapText="1"/>
    </xf>
    <xf numFmtId="0" fontId="4" fillId="2" borderId="26" xfId="0" applyFont="1" applyFill="1" applyBorder="1" applyAlignment="1">
      <alignment vertical="top" wrapText="1"/>
    </xf>
    <xf numFmtId="0" fontId="4" fillId="2" borderId="13" xfId="0" applyFont="1" applyFill="1" applyBorder="1" applyAlignment="1">
      <alignment vertical="top" wrapText="1"/>
    </xf>
    <xf numFmtId="0" fontId="4" fillId="0" borderId="1" xfId="0" applyFont="1" applyBorder="1" applyAlignment="1">
      <alignment vertical="top" wrapText="1"/>
    </xf>
    <xf numFmtId="0" fontId="4" fillId="0" borderId="80" xfId="0" applyFont="1" applyBorder="1" applyAlignment="1">
      <alignment vertical="top" wrapText="1"/>
    </xf>
    <xf numFmtId="0" fontId="4" fillId="2" borderId="55" xfId="0" applyFont="1" applyFill="1" applyBorder="1" applyAlignment="1">
      <alignment vertical="top" wrapText="1"/>
    </xf>
    <xf numFmtId="0" fontId="4" fillId="2" borderId="11" xfId="0" applyFont="1" applyFill="1" applyBorder="1" applyAlignment="1">
      <alignment vertical="top" wrapText="1"/>
    </xf>
    <xf numFmtId="0" fontId="4" fillId="0" borderId="3" xfId="0" applyFont="1" applyBorder="1" applyAlignment="1">
      <alignment vertical="top" wrapText="1"/>
    </xf>
    <xf numFmtId="0" fontId="4" fillId="0" borderId="35" xfId="0" applyFont="1" applyBorder="1" applyAlignment="1">
      <alignment vertical="top" wrapText="1"/>
    </xf>
    <xf numFmtId="0" fontId="4" fillId="2" borderId="9" xfId="0" applyFont="1" applyFill="1" applyBorder="1" applyAlignment="1">
      <alignment vertical="top" wrapText="1"/>
    </xf>
    <xf numFmtId="0" fontId="4" fillId="2" borderId="2" xfId="0" applyFont="1" applyFill="1" applyBorder="1" applyAlignment="1">
      <alignment vertical="top" wrapText="1"/>
    </xf>
    <xf numFmtId="0" fontId="4" fillId="2" borderId="81" xfId="0" applyFont="1" applyFill="1" applyBorder="1" applyAlignment="1">
      <alignment vertical="top" wrapText="1"/>
    </xf>
    <xf numFmtId="0" fontId="4" fillId="0" borderId="40" xfId="0" applyFont="1" applyBorder="1" applyAlignment="1">
      <alignment vertical="top" wrapText="1"/>
    </xf>
    <xf numFmtId="0" fontId="4" fillId="2" borderId="41" xfId="0" applyFont="1" applyFill="1" applyBorder="1" applyAlignment="1">
      <alignment vertical="top" wrapText="1"/>
    </xf>
    <xf numFmtId="0" fontId="4" fillId="0" borderId="38" xfId="0" applyFont="1" applyBorder="1" applyAlignment="1">
      <alignment vertical="top" wrapText="1"/>
    </xf>
    <xf numFmtId="0" fontId="4" fillId="0" borderId="48" xfId="0" applyFont="1" applyBorder="1" applyAlignment="1">
      <alignment vertical="top" wrapText="1"/>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74"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8" xfId="0" applyFont="1" applyFill="1" applyBorder="1" applyAlignment="1">
      <alignment horizontal="center" vertical="center"/>
    </xf>
    <xf numFmtId="38" fontId="14" fillId="0" borderId="6" xfId="1" applyFont="1" applyBorder="1" applyAlignment="1">
      <alignment horizontal="right" vertical="center"/>
    </xf>
    <xf numFmtId="38" fontId="14" fillId="0" borderId="8" xfId="1" applyFont="1" applyBorder="1" applyAlignment="1">
      <alignment horizontal="right" vertical="center"/>
    </xf>
    <xf numFmtId="38" fontId="30" fillId="0" borderId="0" xfId="1" applyFont="1" applyAlignment="1">
      <alignment horizontal="distributed" vertical="center"/>
    </xf>
    <xf numFmtId="0" fontId="3" fillId="0" borderId="0" xfId="0" applyFont="1" applyAlignment="1">
      <alignment horizontal="center"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0" borderId="19" xfId="1" applyFont="1" applyBorder="1" applyAlignment="1">
      <alignment horizontal="right" vertical="center"/>
    </xf>
    <xf numFmtId="38" fontId="12" fillId="3" borderId="20" xfId="1" applyFont="1" applyFill="1" applyBorder="1" applyAlignment="1">
      <alignment horizontal="center" vertical="center"/>
    </xf>
    <xf numFmtId="38" fontId="12" fillId="3" borderId="21" xfId="1"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38" fontId="4" fillId="0" borderId="5" xfId="1" applyFont="1" applyBorder="1" applyAlignment="1">
      <alignment horizontal="center" vertical="center"/>
    </xf>
    <xf numFmtId="38" fontId="4" fillId="0" borderId="37" xfId="1" applyFont="1" applyBorder="1" applyAlignment="1">
      <alignment horizontal="center" vertical="center"/>
    </xf>
    <xf numFmtId="38" fontId="13" fillId="0" borderId="5" xfId="1" applyFont="1" applyBorder="1" applyAlignment="1">
      <alignment horizontal="center" vertical="top" wrapText="1"/>
    </xf>
    <xf numFmtId="38" fontId="13" fillId="0" borderId="37" xfId="1" applyFont="1" applyBorder="1" applyAlignment="1">
      <alignment horizontal="center" vertical="top" wrapText="1"/>
    </xf>
    <xf numFmtId="38" fontId="4" fillId="0" borderId="5" xfId="1" applyFont="1" applyBorder="1" applyAlignment="1">
      <alignment horizontal="center" vertical="center" wrapText="1"/>
    </xf>
    <xf numFmtId="38" fontId="4" fillId="0" borderId="37" xfId="1"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38" fontId="4" fillId="0" borderId="34" xfId="1" applyFont="1" applyBorder="1" applyAlignment="1">
      <alignment horizontal="center" vertical="center"/>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5" fillId="0" borderId="2" xfId="1" applyFont="1" applyBorder="1" applyAlignment="1">
      <alignment horizontal="left"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83" xfId="0" applyFont="1" applyFill="1" applyBorder="1" applyAlignment="1">
      <alignment horizontal="center" vertical="center" wrapText="1"/>
    </xf>
    <xf numFmtId="38" fontId="36" fillId="0" borderId="5" xfId="1" applyFont="1" applyBorder="1" applyAlignment="1">
      <alignment horizontal="center" vertical="top" wrapText="1"/>
    </xf>
    <xf numFmtId="38" fontId="3" fillId="0" borderId="5" xfId="1" applyFont="1" applyBorder="1" applyAlignment="1">
      <alignment horizontal="center" vertical="center" wrapText="1"/>
    </xf>
    <xf numFmtId="38" fontId="3" fillId="0" borderId="5" xfId="1" applyFont="1" applyBorder="1" applyAlignment="1">
      <alignment horizontal="right" vertical="center" wrapText="1"/>
    </xf>
    <xf numFmtId="38" fontId="7" fillId="0" borderId="37" xfId="1" applyFont="1" applyBorder="1" applyAlignment="1">
      <alignment horizontal="left" vertical="center" wrapText="1"/>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38" fontId="3" fillId="0" borderId="5" xfId="1" applyFont="1" applyBorder="1" applyAlignment="1">
      <alignment horizontal="center" vertical="center"/>
    </xf>
    <xf numFmtId="38" fontId="3" fillId="0" borderId="34" xfId="1" applyFont="1" applyBorder="1" applyAlignment="1">
      <alignment horizontal="center" vertical="center"/>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38" fontId="30" fillId="0" borderId="0" xfId="1" applyFont="1" applyAlignment="1">
      <alignment horizontal="center"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8" fillId="0" borderId="0" xfId="0" applyFont="1" applyAlignment="1" applyProtection="1">
      <alignment horizontal="center" vertical="center"/>
      <protection locked="0"/>
    </xf>
    <xf numFmtId="0" fontId="5" fillId="5" borderId="5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4" fillId="5" borderId="51" xfId="0" applyFont="1" applyFill="1" applyBorder="1" applyAlignment="1">
      <alignment horizontal="center" vertical="center"/>
    </xf>
    <xf numFmtId="0" fontId="4" fillId="5" borderId="75" xfId="0" applyFont="1" applyFill="1" applyBorder="1" applyAlignment="1">
      <alignment horizontal="center" vertical="center"/>
    </xf>
    <xf numFmtId="38" fontId="4" fillId="0" borderId="53" xfId="1" applyFont="1" applyBorder="1" applyAlignment="1">
      <alignment horizontal="right" vertical="center"/>
    </xf>
    <xf numFmtId="38" fontId="4" fillId="0" borderId="35" xfId="1" applyFont="1" applyBorder="1" applyAlignment="1">
      <alignment horizontal="right" vertical="center"/>
    </xf>
    <xf numFmtId="0" fontId="4" fillId="5" borderId="47"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11" xfId="0" applyFont="1" applyFill="1" applyBorder="1" applyAlignment="1">
      <alignment horizontal="center" vertical="center"/>
    </xf>
    <xf numFmtId="0" fontId="17" fillId="0" borderId="58" xfId="0" applyFont="1" applyBorder="1" applyAlignment="1">
      <alignment horizontal="center" vertical="center" wrapText="1"/>
    </xf>
    <xf numFmtId="0" fontId="17" fillId="0" borderId="0" xfId="0" applyFont="1" applyAlignment="1">
      <alignment horizontal="center" vertical="center" wrapText="1"/>
    </xf>
    <xf numFmtId="0" fontId="29" fillId="9" borderId="9"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13" xfId="0" applyFont="1" applyFill="1" applyBorder="1" applyAlignment="1">
      <alignment horizontal="center" vertical="center"/>
    </xf>
    <xf numFmtId="0" fontId="29" fillId="9" borderId="14"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xf>
    <xf numFmtId="38" fontId="4" fillId="0" borderId="0" xfId="1" applyFont="1" applyAlignment="1">
      <alignment horizontal="center" vertical="center"/>
    </xf>
    <xf numFmtId="0" fontId="38" fillId="8" borderId="78" xfId="0" applyFont="1" applyFill="1" applyBorder="1" applyAlignment="1">
      <alignment horizontal="center" vertical="center" wrapText="1"/>
    </xf>
    <xf numFmtId="0" fontId="39" fillId="8" borderId="79" xfId="0" applyFont="1" applyFill="1" applyBorder="1" applyAlignment="1">
      <alignment horizontal="center" vertical="center" wrapText="1"/>
    </xf>
    <xf numFmtId="0" fontId="39" fillId="8" borderId="8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67" xfId="0" applyFont="1" applyBorder="1" applyAlignment="1">
      <alignment horizontal="center" vertical="center"/>
    </xf>
    <xf numFmtId="0" fontId="22"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3" fillId="0" borderId="5" xfId="0" applyFont="1" applyBorder="1" applyAlignment="1">
      <alignment horizontal="center" vertical="center"/>
    </xf>
    <xf numFmtId="0" fontId="20" fillId="0" borderId="5"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K32" sqref="K32"/>
    </sheetView>
  </sheetViews>
  <sheetFormatPr defaultColWidth="8.75" defaultRowHeight="13.5"/>
  <cols>
    <col min="1" max="1" width="5" style="1" customWidth="1"/>
    <col min="2" max="8" width="8.75" style="1"/>
    <col min="9" max="9" width="9.75" style="1" customWidth="1"/>
    <col min="10" max="16384" width="8.75" style="1"/>
  </cols>
  <sheetData>
    <row r="1" spans="2:9">
      <c r="I1" s="9" t="s">
        <v>383</v>
      </c>
    </row>
    <row r="3" spans="2:9">
      <c r="H3" s="1" t="s">
        <v>126</v>
      </c>
    </row>
    <row r="5" spans="2:9">
      <c r="B5" s="1" t="s">
        <v>122</v>
      </c>
    </row>
    <row r="7" spans="2:9">
      <c r="E7" s="22" t="s">
        <v>29</v>
      </c>
      <c r="I7" s="9"/>
    </row>
    <row r="8" spans="2:9">
      <c r="E8" s="3" t="s">
        <v>123</v>
      </c>
      <c r="F8" s="202" t="s">
        <v>398</v>
      </c>
    </row>
    <row r="9" spans="2:9">
      <c r="E9" s="3"/>
    </row>
    <row r="10" spans="2:9">
      <c r="E10" s="22" t="s">
        <v>30</v>
      </c>
      <c r="I10" s="9"/>
    </row>
    <row r="11" spans="2:9">
      <c r="E11" s="1" t="s">
        <v>109</v>
      </c>
      <c r="F11" s="202" t="s">
        <v>397</v>
      </c>
    </row>
    <row r="12" spans="2:9">
      <c r="F12" s="202" t="s">
        <v>399</v>
      </c>
    </row>
    <row r="15" spans="2:9">
      <c r="B15" s="249" t="s">
        <v>417</v>
      </c>
      <c r="C15" s="249"/>
      <c r="D15" s="249"/>
      <c r="E15" s="249"/>
      <c r="F15" s="249"/>
      <c r="G15" s="249"/>
      <c r="H15" s="249"/>
      <c r="I15" s="249"/>
    </row>
    <row r="18" spans="1:9">
      <c r="B18" s="1" t="s">
        <v>418</v>
      </c>
    </row>
    <row r="19" spans="1:9">
      <c r="A19" s="1" t="s">
        <v>298</v>
      </c>
    </row>
    <row r="21" spans="1:9">
      <c r="B21" s="1" t="s">
        <v>114</v>
      </c>
      <c r="D21" s="9" t="s">
        <v>20</v>
      </c>
      <c r="E21" s="248">
        <v>999000</v>
      </c>
      <c r="F21" s="248"/>
      <c r="G21" s="1" t="s">
        <v>1</v>
      </c>
    </row>
    <row r="22" spans="1:9">
      <c r="B22" s="1" t="s">
        <v>82</v>
      </c>
      <c r="I22" s="9" t="s">
        <v>187</v>
      </c>
    </row>
    <row r="23" spans="1:9">
      <c r="B23" s="1" t="s">
        <v>14</v>
      </c>
      <c r="I23" s="9" t="s">
        <v>188</v>
      </c>
    </row>
    <row r="24" spans="1:9">
      <c r="B24" s="1" t="s">
        <v>353</v>
      </c>
      <c r="I24" s="9" t="s">
        <v>189</v>
      </c>
    </row>
    <row r="25" spans="1:9">
      <c r="B25" s="1" t="s">
        <v>354</v>
      </c>
      <c r="I25" s="9" t="s">
        <v>190</v>
      </c>
    </row>
    <row r="26" spans="1:9">
      <c r="B26" s="1" t="s">
        <v>355</v>
      </c>
      <c r="I26" s="9" t="s">
        <v>191</v>
      </c>
    </row>
    <row r="27" spans="1:9">
      <c r="B27" s="1" t="s">
        <v>356</v>
      </c>
      <c r="I27" s="9" t="s">
        <v>192</v>
      </c>
    </row>
    <row r="28" spans="1:9">
      <c r="B28" s="1" t="s">
        <v>357</v>
      </c>
      <c r="I28" s="9" t="s">
        <v>193</v>
      </c>
    </row>
    <row r="29" spans="1:9">
      <c r="B29" s="1" t="s">
        <v>358</v>
      </c>
    </row>
    <row r="30" spans="1:9">
      <c r="B30" s="1" t="s">
        <v>195</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zoomScaleNormal="100" zoomScaleSheetLayoutView="100" workbookViewId="0">
      <selection activeCell="G26" sqref="G26"/>
    </sheetView>
  </sheetViews>
  <sheetFormatPr defaultColWidth="8.75" defaultRowHeight="13.5"/>
  <cols>
    <col min="1" max="1" width="5" style="1" customWidth="1"/>
    <col min="2" max="2" width="10.25" style="1" customWidth="1"/>
    <col min="3" max="3" width="77.875" style="1" customWidth="1"/>
    <col min="4" max="16384" width="8.75" style="1"/>
  </cols>
  <sheetData>
    <row r="1" spans="2:3" ht="18" customHeight="1">
      <c r="C1" s="9" t="s">
        <v>188</v>
      </c>
    </row>
    <row r="2" spans="2:3" ht="18" customHeight="1">
      <c r="B2" s="249" t="s">
        <v>15</v>
      </c>
      <c r="C2" s="249"/>
    </row>
    <row r="3" spans="2:3" ht="18" customHeight="1">
      <c r="B3" s="6" t="s">
        <v>87</v>
      </c>
      <c r="C3" s="163" t="s">
        <v>318</v>
      </c>
    </row>
    <row r="4" spans="2:3" ht="18" customHeight="1">
      <c r="B4" s="6" t="s">
        <v>88</v>
      </c>
      <c r="C4" s="163" t="s">
        <v>319</v>
      </c>
    </row>
    <row r="5" spans="2:3" ht="29.45" customHeight="1">
      <c r="B5" s="6" t="s">
        <v>17</v>
      </c>
      <c r="C5" s="166" t="s">
        <v>416</v>
      </c>
    </row>
    <row r="6" spans="2:3" ht="18" customHeight="1">
      <c r="B6" s="7" t="s">
        <v>89</v>
      </c>
      <c r="C6" s="161" t="s">
        <v>322</v>
      </c>
    </row>
    <row r="7" spans="2:3" ht="18" customHeight="1">
      <c r="B7" s="12" t="s">
        <v>18</v>
      </c>
      <c r="C7" s="12" t="s">
        <v>90</v>
      </c>
    </row>
    <row r="8" spans="2:3" ht="18" customHeight="1">
      <c r="B8" s="13"/>
      <c r="C8" s="10" t="s">
        <v>393</v>
      </c>
    </row>
    <row r="9" spans="2:3" ht="18" customHeight="1">
      <c r="B9" s="13"/>
      <c r="C9" s="10"/>
    </row>
    <row r="10" spans="2:3" ht="18" customHeight="1">
      <c r="B10" s="13"/>
      <c r="C10" s="13" t="s">
        <v>324</v>
      </c>
    </row>
    <row r="11" spans="2:3" ht="18" customHeight="1">
      <c r="B11" s="13"/>
      <c r="C11" s="167" t="s">
        <v>325</v>
      </c>
    </row>
    <row r="12" spans="2:3" ht="18" customHeight="1">
      <c r="B12" s="13"/>
      <c r="C12" s="15"/>
    </row>
    <row r="13" spans="2:3" ht="18" customHeight="1">
      <c r="B13" s="13"/>
      <c r="C13" s="13" t="s">
        <v>406</v>
      </c>
    </row>
    <row r="14" spans="2:3" ht="18" customHeight="1">
      <c r="B14" s="13"/>
      <c r="C14" s="167" t="s">
        <v>407</v>
      </c>
    </row>
    <row r="15" spans="2:3" ht="18" customHeight="1">
      <c r="B15" s="13"/>
      <c r="C15" s="15"/>
    </row>
    <row r="16" spans="2:3" ht="18" customHeight="1">
      <c r="B16" s="13"/>
      <c r="C16" s="13" t="s">
        <v>423</v>
      </c>
    </row>
    <row r="17" spans="2:4" ht="18" customHeight="1">
      <c r="B17" s="13"/>
      <c r="C17" s="167" t="s">
        <v>411</v>
      </c>
    </row>
    <row r="18" spans="2:4" ht="18" customHeight="1">
      <c r="B18" s="13"/>
      <c r="C18" s="15"/>
    </row>
    <row r="19" spans="2:4" ht="18" customHeight="1">
      <c r="B19" s="14"/>
      <c r="C19" s="14" t="s">
        <v>328</v>
      </c>
    </row>
    <row r="20" spans="2:4" ht="18" customHeight="1">
      <c r="B20" s="13"/>
      <c r="C20" s="167" t="s">
        <v>326</v>
      </c>
    </row>
    <row r="21" spans="2:4" ht="18" customHeight="1">
      <c r="B21" s="13"/>
      <c r="C21" s="167" t="s">
        <v>327</v>
      </c>
    </row>
    <row r="22" spans="2:4" ht="18" customHeight="1">
      <c r="B22" s="13"/>
      <c r="C22" s="15"/>
      <c r="D22" s="3"/>
    </row>
    <row r="23" spans="2:4" ht="18" customHeight="1">
      <c r="B23" s="13"/>
      <c r="C23" s="14" t="s">
        <v>424</v>
      </c>
    </row>
    <row r="24" spans="2:4" ht="18" customHeight="1">
      <c r="B24" s="13"/>
      <c r="C24" s="167" t="s">
        <v>329</v>
      </c>
    </row>
    <row r="25" spans="2:4" ht="18" customHeight="1">
      <c r="B25" s="13"/>
      <c r="C25" s="15"/>
    </row>
    <row r="26" spans="2:4" ht="18" customHeight="1">
      <c r="B26" s="14"/>
      <c r="C26" s="14" t="s">
        <v>103</v>
      </c>
    </row>
    <row r="27" spans="2:4" ht="18" customHeight="1">
      <c r="B27" s="14"/>
      <c r="C27" s="11" t="s">
        <v>102</v>
      </c>
    </row>
    <row r="28" spans="2:4" ht="18" customHeight="1">
      <c r="B28" s="14"/>
      <c r="C28" s="11" t="s">
        <v>330</v>
      </c>
    </row>
    <row r="29" spans="2:4" ht="18" customHeight="1">
      <c r="B29" s="14"/>
      <c r="C29" s="11" t="s">
        <v>331</v>
      </c>
    </row>
    <row r="30" spans="2:4" ht="18" customHeight="1">
      <c r="B30" s="14"/>
      <c r="C30" s="11" t="s">
        <v>332</v>
      </c>
    </row>
    <row r="31" spans="2:4" ht="18" customHeight="1">
      <c r="B31" s="14"/>
      <c r="C31" s="11" t="s">
        <v>101</v>
      </c>
    </row>
    <row r="32" spans="2:4" ht="18" customHeight="1">
      <c r="B32" s="14"/>
      <c r="C32" s="14" t="s">
        <v>19</v>
      </c>
    </row>
    <row r="33" spans="2:3" ht="18" customHeight="1">
      <c r="B33" s="8"/>
      <c r="C33" s="5"/>
    </row>
    <row r="34" spans="2:3" ht="18" customHeight="1">
      <c r="B34" s="1" t="s">
        <v>13</v>
      </c>
    </row>
    <row r="35" spans="2:3">
      <c r="B35" s="1" t="s">
        <v>296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11" zoomScaleNormal="85" zoomScaleSheetLayoutView="100" workbookViewId="0">
      <selection activeCell="O39" sqref="O39"/>
    </sheetView>
  </sheetViews>
  <sheetFormatPr defaultColWidth="8.75" defaultRowHeight="14.45" customHeight="1"/>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c r="M1" s="1" t="s">
        <v>189</v>
      </c>
    </row>
    <row r="3" spans="1:14" ht="14.45" customHeight="1">
      <c r="B3" s="255" t="s">
        <v>115</v>
      </c>
      <c r="C3" s="255"/>
      <c r="D3" s="255"/>
      <c r="E3" s="255"/>
      <c r="F3" s="255"/>
      <c r="G3" s="255"/>
      <c r="H3" s="255"/>
      <c r="I3" s="255"/>
      <c r="J3" s="255"/>
      <c r="K3" s="255"/>
      <c r="L3" s="255"/>
      <c r="M3" s="255"/>
    </row>
    <row r="4" spans="1:14" ht="14.45" customHeight="1">
      <c r="B4" s="23"/>
      <c r="C4" s="23"/>
      <c r="D4" s="23"/>
      <c r="E4" s="23"/>
      <c r="F4" s="23"/>
      <c r="G4" s="23"/>
      <c r="H4" s="23"/>
      <c r="I4" s="23"/>
      <c r="J4" s="23"/>
      <c r="K4" s="23"/>
      <c r="L4" s="23"/>
      <c r="M4" s="23"/>
    </row>
    <row r="5" spans="1:14" ht="14.45" customHeight="1">
      <c r="B5" s="2"/>
      <c r="C5" s="24"/>
      <c r="D5" s="2"/>
      <c r="E5" s="2"/>
      <c r="F5" s="2"/>
      <c r="G5" s="256" t="s">
        <v>109</v>
      </c>
      <c r="H5" s="257"/>
      <c r="I5" s="257"/>
      <c r="J5" s="257"/>
      <c r="K5" s="257"/>
      <c r="L5" s="257"/>
      <c r="M5" s="258"/>
    </row>
    <row r="6" spans="1:14" ht="14.45" customHeight="1">
      <c r="B6" s="2"/>
      <c r="C6" s="2"/>
      <c r="D6" s="2"/>
      <c r="E6" s="2"/>
      <c r="F6" s="2"/>
      <c r="G6" s="262" t="s">
        <v>318</v>
      </c>
      <c r="H6" s="263"/>
      <c r="I6" s="263"/>
      <c r="J6" s="263"/>
      <c r="K6" s="263"/>
      <c r="L6" s="263"/>
      <c r="M6" s="264"/>
    </row>
    <row r="7" spans="1:14" ht="14.45" customHeight="1">
      <c r="B7" s="2"/>
      <c r="C7" s="2"/>
      <c r="D7" s="2"/>
      <c r="E7" s="2"/>
      <c r="F7" s="2"/>
      <c r="G7" s="21"/>
      <c r="H7" s="21"/>
      <c r="I7" s="21"/>
      <c r="J7" s="21"/>
      <c r="K7" s="21"/>
      <c r="L7" s="21"/>
      <c r="M7" s="21"/>
    </row>
    <row r="8" spans="1:14" ht="13.5">
      <c r="B8" s="52" t="s">
        <v>111</v>
      </c>
      <c r="C8" s="53"/>
      <c r="D8" s="4"/>
      <c r="E8" s="52" t="s">
        <v>119</v>
      </c>
      <c r="F8" s="53"/>
      <c r="G8" s="53"/>
      <c r="H8" s="53"/>
      <c r="I8" s="53"/>
      <c r="J8" s="4"/>
      <c r="K8" s="260">
        <f>K14</f>
        <v>1097000</v>
      </c>
      <c r="L8" s="261"/>
      <c r="M8" s="4" t="s">
        <v>1</v>
      </c>
    </row>
    <row r="9" spans="1:14" ht="13.5">
      <c r="B9" s="52" t="s">
        <v>112</v>
      </c>
      <c r="C9" s="53"/>
      <c r="D9" s="4"/>
      <c r="E9" s="1" t="s">
        <v>120</v>
      </c>
      <c r="K9" s="260">
        <v>0</v>
      </c>
      <c r="L9" s="261"/>
      <c r="M9" s="4" t="s">
        <v>1</v>
      </c>
      <c r="N9" s="1" t="s">
        <v>333</v>
      </c>
    </row>
    <row r="10" spans="1:14" ht="13.5">
      <c r="B10" s="52" t="s">
        <v>116</v>
      </c>
      <c r="C10" s="53"/>
      <c r="D10" s="4"/>
      <c r="E10" s="52" t="s">
        <v>117</v>
      </c>
      <c r="F10" s="53"/>
      <c r="G10" s="53"/>
      <c r="H10" s="53"/>
      <c r="I10" s="53"/>
      <c r="J10" s="4"/>
      <c r="K10" s="260">
        <f>'別3 (変)'!K8-'別3 (変)'!K9</f>
        <v>1097000</v>
      </c>
      <c r="L10" s="261"/>
      <c r="M10" s="4" t="s">
        <v>1</v>
      </c>
    </row>
    <row r="11" spans="1:14" ht="13.5">
      <c r="B11" s="52" t="s">
        <v>359</v>
      </c>
      <c r="C11" s="53"/>
      <c r="D11" s="4"/>
      <c r="E11" s="52" t="s">
        <v>360</v>
      </c>
      <c r="F11" s="53"/>
      <c r="G11" s="53"/>
      <c r="H11" s="53"/>
      <c r="I11" s="53"/>
      <c r="J11" s="4"/>
      <c r="K11" s="260">
        <f>K10</f>
        <v>1097000</v>
      </c>
      <c r="L11" s="261"/>
      <c r="M11" s="4" t="s">
        <v>1</v>
      </c>
    </row>
    <row r="12" spans="1:14" ht="14.45" customHeight="1">
      <c r="B12" s="2"/>
      <c r="C12" s="2"/>
      <c r="D12" s="2"/>
      <c r="E12" s="2"/>
      <c r="F12" s="2"/>
      <c r="G12" s="21"/>
      <c r="H12" s="21"/>
      <c r="I12" s="21"/>
      <c r="J12" s="21"/>
      <c r="K12" s="25"/>
      <c r="L12" s="25"/>
      <c r="M12" s="25"/>
    </row>
    <row r="13" spans="1:14" ht="14.45" customHeight="1" thickBot="1">
      <c r="B13" s="54" t="s">
        <v>118</v>
      </c>
      <c r="C13" s="2"/>
      <c r="D13" s="2"/>
      <c r="E13" s="2"/>
      <c r="F13" s="2"/>
      <c r="G13" s="2"/>
      <c r="H13" s="2"/>
      <c r="I13" s="259"/>
      <c r="J13" s="259"/>
      <c r="K13" s="26"/>
      <c r="L13" s="259" t="s">
        <v>64</v>
      </c>
      <c r="M13" s="259"/>
    </row>
    <row r="14" spans="1:14" ht="27.6" customHeight="1" thickTop="1" thickBot="1">
      <c r="B14" s="250" t="s">
        <v>65</v>
      </c>
      <c r="C14" s="251"/>
      <c r="D14" s="251"/>
      <c r="E14" s="251"/>
      <c r="F14" s="251"/>
      <c r="G14" s="251"/>
      <c r="H14" s="251"/>
      <c r="I14" s="251"/>
      <c r="J14" s="252"/>
      <c r="K14" s="253">
        <f>K23+K32+K44</f>
        <v>1097000</v>
      </c>
      <c r="L14" s="253"/>
      <c r="M14" s="254"/>
    </row>
    <row r="15" spans="1:14" ht="14.45" customHeight="1" thickBot="1">
      <c r="B15" s="27"/>
      <c r="C15" s="28" t="s">
        <v>2</v>
      </c>
      <c r="D15" s="29" t="s">
        <v>6</v>
      </c>
      <c r="E15" s="276" t="s">
        <v>66</v>
      </c>
      <c r="F15" s="277"/>
      <c r="G15" s="277"/>
      <c r="H15" s="277"/>
      <c r="I15" s="277"/>
      <c r="J15" s="277"/>
      <c r="K15" s="277"/>
      <c r="L15" s="277"/>
      <c r="M15" s="278"/>
    </row>
    <row r="16" spans="1:14" ht="14.45" customHeight="1" thickBot="1">
      <c r="A16" s="30"/>
      <c r="B16" s="31"/>
      <c r="C16" s="32"/>
      <c r="D16" s="33" t="s">
        <v>67</v>
      </c>
      <c r="E16" s="33" t="s">
        <v>68</v>
      </c>
      <c r="F16" s="33" t="s">
        <v>69</v>
      </c>
      <c r="G16" s="34" t="s">
        <v>3</v>
      </c>
      <c r="H16" s="34" t="s">
        <v>5</v>
      </c>
      <c r="I16" s="35" t="s">
        <v>69</v>
      </c>
      <c r="J16" s="34" t="s">
        <v>3</v>
      </c>
      <c r="K16" s="34" t="s">
        <v>5</v>
      </c>
      <c r="L16" s="33" t="s">
        <v>96</v>
      </c>
      <c r="M16" s="36" t="s">
        <v>3</v>
      </c>
    </row>
    <row r="17" spans="2:14" ht="14.45" customHeight="1">
      <c r="B17" s="265" t="s">
        <v>70</v>
      </c>
      <c r="C17" s="168" t="s">
        <v>91</v>
      </c>
      <c r="D17" s="169">
        <f>F17*I17*L17</f>
        <v>875000</v>
      </c>
      <c r="E17" s="170" t="s">
        <v>413</v>
      </c>
      <c r="F17" s="172">
        <v>5000</v>
      </c>
      <c r="G17" s="173" t="s">
        <v>1</v>
      </c>
      <c r="H17" s="174" t="s">
        <v>5</v>
      </c>
      <c r="I17" s="175">
        <v>7</v>
      </c>
      <c r="J17" s="176" t="s">
        <v>8</v>
      </c>
      <c r="K17" s="174" t="s">
        <v>5</v>
      </c>
      <c r="L17" s="154">
        <v>25</v>
      </c>
      <c r="M17" s="177" t="s">
        <v>100</v>
      </c>
    </row>
    <row r="18" spans="2:14" ht="14.45" customHeight="1">
      <c r="B18" s="266"/>
      <c r="C18" s="49"/>
      <c r="D18" s="37">
        <f>F18*I18*L18</f>
        <v>0</v>
      </c>
      <c r="E18" s="47"/>
      <c r="F18" s="37"/>
      <c r="G18" s="38"/>
      <c r="H18" s="39" t="s">
        <v>5</v>
      </c>
      <c r="I18" s="40"/>
      <c r="J18" s="41"/>
      <c r="K18" s="39" t="s">
        <v>5</v>
      </c>
      <c r="L18" s="37"/>
      <c r="M18" s="42" t="s">
        <v>71</v>
      </c>
    </row>
    <row r="19" spans="2:14" ht="14.45" customHeight="1">
      <c r="B19" s="266"/>
      <c r="C19" s="49"/>
      <c r="D19" s="37">
        <f>F19*I19*L19</f>
        <v>0</v>
      </c>
      <c r="E19" s="47"/>
      <c r="F19" s="37"/>
      <c r="G19" s="38"/>
      <c r="H19" s="39" t="s">
        <v>5</v>
      </c>
      <c r="I19" s="40"/>
      <c r="J19" s="41"/>
      <c r="K19" s="39" t="s">
        <v>5</v>
      </c>
      <c r="L19" s="37"/>
      <c r="M19" s="42" t="s">
        <v>71</v>
      </c>
    </row>
    <row r="20" spans="2:14" ht="14.45" customHeight="1">
      <c r="B20" s="266"/>
      <c r="C20" s="49"/>
      <c r="D20" s="37">
        <f t="shared" ref="D20:D22" si="0">500*I20*L20</f>
        <v>0</v>
      </c>
      <c r="E20" s="37"/>
      <c r="F20" s="37"/>
      <c r="G20" s="38"/>
      <c r="H20" s="39" t="s">
        <v>5</v>
      </c>
      <c r="I20" s="40"/>
      <c r="J20" s="41"/>
      <c r="K20" s="39" t="s">
        <v>5</v>
      </c>
      <c r="L20" s="37"/>
      <c r="M20" s="42" t="s">
        <v>71</v>
      </c>
    </row>
    <row r="21" spans="2:14" ht="14.45" customHeight="1">
      <c r="B21" s="266"/>
      <c r="C21" s="49"/>
      <c r="D21" s="37">
        <f t="shared" si="0"/>
        <v>0</v>
      </c>
      <c r="E21" s="37"/>
      <c r="F21" s="37"/>
      <c r="G21" s="38"/>
      <c r="H21" s="39" t="s">
        <v>5</v>
      </c>
      <c r="I21" s="40"/>
      <c r="J21" s="41"/>
      <c r="K21" s="39" t="s">
        <v>5</v>
      </c>
      <c r="L21" s="37"/>
      <c r="M21" s="42" t="s">
        <v>71</v>
      </c>
    </row>
    <row r="22" spans="2:14" ht="14.45" customHeight="1">
      <c r="B22" s="266"/>
      <c r="C22" s="49"/>
      <c r="D22" s="37">
        <f t="shared" si="0"/>
        <v>0</v>
      </c>
      <c r="E22" s="37"/>
      <c r="F22" s="37"/>
      <c r="G22" s="38"/>
      <c r="H22" s="39" t="s">
        <v>5</v>
      </c>
      <c r="I22" s="40"/>
      <c r="J22" s="41"/>
      <c r="K22" s="39" t="s">
        <v>5</v>
      </c>
      <c r="L22" s="37"/>
      <c r="M22" s="42" t="s">
        <v>71</v>
      </c>
    </row>
    <row r="23" spans="2:14" ht="14.45" customHeight="1">
      <c r="B23" s="266"/>
      <c r="C23" s="268" t="s">
        <v>6</v>
      </c>
      <c r="D23" s="270">
        <f>SUM(D16:D22)</f>
        <v>875000</v>
      </c>
      <c r="E23" s="272" t="s">
        <v>80</v>
      </c>
      <c r="F23" s="272"/>
      <c r="G23" s="272"/>
      <c r="H23" s="274" t="s">
        <v>77</v>
      </c>
      <c r="I23" s="274"/>
      <c r="J23" s="274"/>
      <c r="K23" s="279">
        <f>ROUNDDOWN(D23,-3)</f>
        <v>875000</v>
      </c>
      <c r="L23" s="279">
        <f>ROUNDDOWN(K23,-3)</f>
        <v>875000</v>
      </c>
      <c r="M23" s="280">
        <f>ROUNDDOWN(L23,-3)</f>
        <v>875000</v>
      </c>
      <c r="N23" s="51"/>
    </row>
    <row r="24" spans="2:14" ht="14.45" customHeight="1" thickBot="1">
      <c r="B24" s="267"/>
      <c r="C24" s="269"/>
      <c r="D24" s="271"/>
      <c r="E24" s="273"/>
      <c r="F24" s="273"/>
      <c r="G24" s="273"/>
      <c r="H24" s="275"/>
      <c r="I24" s="275"/>
      <c r="J24" s="275"/>
      <c r="K24" s="281">
        <f>ROUNDDOWN(J24,-3)</f>
        <v>0</v>
      </c>
      <c r="L24" s="281">
        <f>ROUNDDOWN(K24,-3)</f>
        <v>0</v>
      </c>
      <c r="M24" s="282">
        <f>ROUNDDOWN(L24,-3)</f>
        <v>0</v>
      </c>
    </row>
    <row r="25" spans="2:14" ht="14.45" customHeight="1">
      <c r="B25" s="293" t="s">
        <v>72</v>
      </c>
      <c r="C25" s="178" t="s">
        <v>0</v>
      </c>
      <c r="D25" s="172">
        <f>F25*I25*L25</f>
        <v>14000</v>
      </c>
      <c r="E25" s="179" t="s">
        <v>92</v>
      </c>
      <c r="F25" s="172">
        <v>1000</v>
      </c>
      <c r="G25" s="173" t="s">
        <v>1</v>
      </c>
      <c r="H25" s="174" t="s">
        <v>93</v>
      </c>
      <c r="I25" s="172">
        <v>2</v>
      </c>
      <c r="J25" s="173" t="s">
        <v>7</v>
      </c>
      <c r="K25" s="174" t="s">
        <v>93</v>
      </c>
      <c r="L25" s="172">
        <v>7</v>
      </c>
      <c r="M25" s="180" t="s">
        <v>8</v>
      </c>
    </row>
    <row r="26" spans="2:14" ht="14.45" customHeight="1">
      <c r="B26" s="294"/>
      <c r="C26" s="181" t="s">
        <v>94</v>
      </c>
      <c r="D26" s="171">
        <f>F26*I26*L26</f>
        <v>1400</v>
      </c>
      <c r="E26" s="182" t="s">
        <v>95</v>
      </c>
      <c r="F26" s="171">
        <v>100</v>
      </c>
      <c r="G26" s="163" t="s">
        <v>1</v>
      </c>
      <c r="H26" s="183" t="s">
        <v>93</v>
      </c>
      <c r="I26" s="171">
        <v>2</v>
      </c>
      <c r="J26" s="163" t="s">
        <v>7</v>
      </c>
      <c r="K26" s="183" t="s">
        <v>93</v>
      </c>
      <c r="L26" s="171">
        <v>7</v>
      </c>
      <c r="M26" s="184" t="s">
        <v>8</v>
      </c>
    </row>
    <row r="27" spans="2:14" ht="14.45" customHeight="1">
      <c r="B27" s="294"/>
      <c r="C27" s="181" t="s">
        <v>278</v>
      </c>
      <c r="D27" s="171">
        <f>F27*I27*L27</f>
        <v>7000</v>
      </c>
      <c r="E27" s="182" t="s">
        <v>97</v>
      </c>
      <c r="F27" s="152">
        <v>500</v>
      </c>
      <c r="G27" s="163" t="s">
        <v>1</v>
      </c>
      <c r="H27" s="183" t="s">
        <v>5</v>
      </c>
      <c r="I27" s="171">
        <v>2</v>
      </c>
      <c r="J27" s="163" t="s">
        <v>110</v>
      </c>
      <c r="K27" s="183" t="s">
        <v>5</v>
      </c>
      <c r="L27" s="171">
        <v>7</v>
      </c>
      <c r="M27" s="184" t="s">
        <v>8</v>
      </c>
    </row>
    <row r="28" spans="2:14" ht="14.45" customHeight="1">
      <c r="B28" s="294"/>
      <c r="C28" s="123"/>
      <c r="D28" s="37">
        <f t="shared" ref="D28:D31" si="1">F28*I28*L28</f>
        <v>0</v>
      </c>
      <c r="E28" s="48"/>
      <c r="F28" s="37"/>
      <c r="G28" s="38"/>
      <c r="H28" s="39" t="s">
        <v>5</v>
      </c>
      <c r="I28" s="37"/>
      <c r="J28" s="38"/>
      <c r="K28" s="39" t="s">
        <v>5</v>
      </c>
      <c r="L28" s="37"/>
      <c r="M28" s="45"/>
    </row>
    <row r="29" spans="2:14" ht="14.45" customHeight="1">
      <c r="B29" s="294"/>
      <c r="C29" s="123"/>
      <c r="D29" s="37">
        <f t="shared" si="1"/>
        <v>0</v>
      </c>
      <c r="E29" s="48"/>
      <c r="F29" s="37"/>
      <c r="G29" s="38"/>
      <c r="H29" s="39" t="s">
        <v>5</v>
      </c>
      <c r="I29" s="37"/>
      <c r="J29" s="38"/>
      <c r="K29" s="39" t="s">
        <v>5</v>
      </c>
      <c r="L29" s="37"/>
      <c r="M29" s="45"/>
    </row>
    <row r="30" spans="2:14" ht="14.45" customHeight="1">
      <c r="B30" s="294"/>
      <c r="C30" s="123"/>
      <c r="D30" s="37">
        <f t="shared" si="1"/>
        <v>0</v>
      </c>
      <c r="E30" s="48"/>
      <c r="F30" s="37"/>
      <c r="G30" s="38"/>
      <c r="H30" s="39" t="s">
        <v>5</v>
      </c>
      <c r="I30" s="37"/>
      <c r="J30" s="38"/>
      <c r="K30" s="39" t="s">
        <v>5</v>
      </c>
      <c r="L30" s="37"/>
      <c r="M30" s="45"/>
    </row>
    <row r="31" spans="2:14" ht="14.45" customHeight="1">
      <c r="B31" s="294"/>
      <c r="C31" s="122"/>
      <c r="D31" s="37">
        <f t="shared" si="1"/>
        <v>0</v>
      </c>
      <c r="E31" s="48"/>
      <c r="F31" s="37"/>
      <c r="G31" s="38"/>
      <c r="H31" s="39" t="s">
        <v>5</v>
      </c>
      <c r="I31" s="37"/>
      <c r="J31" s="38"/>
      <c r="K31" s="44" t="s">
        <v>5</v>
      </c>
      <c r="L31" s="43"/>
      <c r="M31" s="46"/>
    </row>
    <row r="32" spans="2:14" ht="14.45" customHeight="1">
      <c r="B32" s="294"/>
      <c r="C32" s="296" t="s">
        <v>6</v>
      </c>
      <c r="D32" s="298">
        <f>SUM(D25:D31)</f>
        <v>22400</v>
      </c>
      <c r="E32" s="272" t="s">
        <v>80</v>
      </c>
      <c r="F32" s="272"/>
      <c r="G32" s="272"/>
      <c r="H32" s="274" t="s">
        <v>78</v>
      </c>
      <c r="I32" s="274"/>
      <c r="J32" s="274"/>
      <c r="K32" s="270">
        <f>ROUNDDOWN(D32,-3)</f>
        <v>22000</v>
      </c>
      <c r="L32" s="270">
        <f>ROUNDDOWN(K32,-3)</f>
        <v>22000</v>
      </c>
      <c r="M32" s="290">
        <f>ROUNDDOWN(L32,-3)</f>
        <v>22000</v>
      </c>
    </row>
    <row r="33" spans="2:13" ht="14.45" customHeight="1">
      <c r="B33" s="294"/>
      <c r="C33" s="297"/>
      <c r="D33" s="299"/>
      <c r="E33" s="272"/>
      <c r="F33" s="272"/>
      <c r="G33" s="272"/>
      <c r="H33" s="274"/>
      <c r="I33" s="274"/>
      <c r="J33" s="274"/>
      <c r="K33" s="270">
        <f>ROUNDDOWN(J33,-3)</f>
        <v>0</v>
      </c>
      <c r="L33" s="270">
        <f>ROUNDDOWN(K33,-3)</f>
        <v>0</v>
      </c>
      <c r="M33" s="290">
        <f>ROUNDDOWN(L33,-3)</f>
        <v>0</v>
      </c>
    </row>
    <row r="34" spans="2:13" ht="14.45" customHeight="1">
      <c r="B34" s="294"/>
      <c r="C34" s="300"/>
      <c r="D34" s="301"/>
      <c r="E34" s="306" t="s">
        <v>76</v>
      </c>
      <c r="F34" s="306"/>
      <c r="G34" s="306"/>
      <c r="H34" s="306"/>
      <c r="I34" s="306"/>
      <c r="J34" s="306"/>
      <c r="K34" s="291">
        <f>K23*0.2</f>
        <v>175000</v>
      </c>
      <c r="L34" s="291"/>
      <c r="M34" s="292"/>
    </row>
    <row r="35" spans="2:13" ht="14.45" customHeight="1">
      <c r="B35" s="294"/>
      <c r="C35" s="302"/>
      <c r="D35" s="303"/>
      <c r="E35" s="307" t="s">
        <v>81</v>
      </c>
      <c r="F35" s="307"/>
      <c r="G35" s="307"/>
      <c r="H35" s="307"/>
      <c r="I35" s="307"/>
      <c r="J35" s="307"/>
      <c r="K35" s="283">
        <f>MIN(K32,K34)</f>
        <v>22000</v>
      </c>
      <c r="L35" s="284"/>
      <c r="M35" s="285"/>
    </row>
    <row r="36" spans="2:13" ht="14.45" customHeight="1" thickBot="1">
      <c r="B36" s="295"/>
      <c r="C36" s="304"/>
      <c r="D36" s="305"/>
      <c r="E36" s="286" t="s">
        <v>79</v>
      </c>
      <c r="F36" s="286"/>
      <c r="G36" s="286"/>
      <c r="H36" s="286"/>
      <c r="I36" s="286"/>
      <c r="J36" s="286"/>
      <c r="K36" s="287" t="str">
        <f>IF(K35&lt;=K34,"OK","NG")</f>
        <v>OK</v>
      </c>
      <c r="L36" s="288"/>
      <c r="M36" s="289"/>
    </row>
    <row r="37" spans="2:13" ht="14.45" customHeight="1">
      <c r="B37" s="308" t="s">
        <v>293</v>
      </c>
      <c r="C37" s="179" t="s">
        <v>104</v>
      </c>
      <c r="D37" s="172">
        <f t="shared" ref="D37:D40" si="2">F37*I37*L37</f>
        <v>300000</v>
      </c>
      <c r="E37" s="179" t="s">
        <v>106</v>
      </c>
      <c r="F37" s="172">
        <v>1</v>
      </c>
      <c r="G37" s="173" t="s">
        <v>108</v>
      </c>
      <c r="H37" s="174" t="s">
        <v>5</v>
      </c>
      <c r="I37" s="172">
        <v>1</v>
      </c>
      <c r="J37" s="173" t="s">
        <v>8</v>
      </c>
      <c r="K37" s="174" t="s">
        <v>5</v>
      </c>
      <c r="L37" s="172">
        <v>300000</v>
      </c>
      <c r="M37" s="180" t="s">
        <v>1</v>
      </c>
    </row>
    <row r="38" spans="2:13" ht="14.45" customHeight="1">
      <c r="B38" s="309"/>
      <c r="C38" s="182" t="s">
        <v>105</v>
      </c>
      <c r="D38" s="171">
        <f t="shared" si="2"/>
        <v>40000</v>
      </c>
      <c r="E38" s="182" t="s">
        <v>107</v>
      </c>
      <c r="F38" s="171">
        <v>2</v>
      </c>
      <c r="G38" s="163" t="s">
        <v>108</v>
      </c>
      <c r="H38" s="183" t="s">
        <v>5</v>
      </c>
      <c r="I38" s="171">
        <v>1</v>
      </c>
      <c r="J38" s="163" t="s">
        <v>8</v>
      </c>
      <c r="K38" s="183" t="s">
        <v>5</v>
      </c>
      <c r="L38" s="171">
        <v>20000</v>
      </c>
      <c r="M38" s="184" t="s">
        <v>1</v>
      </c>
    </row>
    <row r="39" spans="2:13" ht="14.45" customHeight="1">
      <c r="B39" s="309"/>
      <c r="C39" s="48"/>
      <c r="D39" s="37">
        <f t="shared" si="2"/>
        <v>0</v>
      </c>
      <c r="E39" s="48"/>
      <c r="F39" s="37"/>
      <c r="G39" s="38"/>
      <c r="H39" s="39" t="s">
        <v>5</v>
      </c>
      <c r="I39" s="37"/>
      <c r="J39" s="38"/>
      <c r="K39" s="39" t="s">
        <v>5</v>
      </c>
      <c r="L39" s="37"/>
      <c r="M39" s="45"/>
    </row>
    <row r="40" spans="2:13" ht="14.45" customHeight="1">
      <c r="B40" s="309"/>
      <c r="C40" s="48"/>
      <c r="D40" s="37">
        <f t="shared" si="2"/>
        <v>0</v>
      </c>
      <c r="E40" s="48"/>
      <c r="F40" s="37"/>
      <c r="G40" s="38"/>
      <c r="H40" s="39" t="s">
        <v>5</v>
      </c>
      <c r="I40" s="37"/>
      <c r="J40" s="38"/>
      <c r="K40" s="39" t="s">
        <v>5</v>
      </c>
      <c r="L40" s="37"/>
      <c r="M40" s="45"/>
    </row>
    <row r="41" spans="2:13" ht="14.45" customHeight="1">
      <c r="B41" s="309"/>
      <c r="C41" s="268" t="s">
        <v>6</v>
      </c>
      <c r="D41" s="270">
        <f>SUM(D37:D40)</f>
        <v>340000</v>
      </c>
      <c r="E41" s="311" t="s">
        <v>425</v>
      </c>
      <c r="F41" s="311"/>
      <c r="G41" s="311"/>
      <c r="H41" s="312" t="s">
        <v>99</v>
      </c>
      <c r="I41" s="312"/>
      <c r="J41" s="312"/>
      <c r="K41" s="318">
        <f>ROUNDDOWN(D41*2/3,-3)</f>
        <v>226000</v>
      </c>
      <c r="L41" s="318">
        <f>ROUNDDOWN(K41,-3)</f>
        <v>226000</v>
      </c>
      <c r="M41" s="319">
        <f>ROUNDDOWN(L41,-3)</f>
        <v>226000</v>
      </c>
    </row>
    <row r="42" spans="2:13" ht="14.45" customHeight="1">
      <c r="B42" s="309"/>
      <c r="C42" s="268"/>
      <c r="D42" s="270"/>
      <c r="E42" s="311"/>
      <c r="F42" s="311"/>
      <c r="G42" s="311"/>
      <c r="H42" s="312"/>
      <c r="I42" s="312"/>
      <c r="J42" s="312"/>
      <c r="K42" s="318">
        <f>ROUNDDOWN(J42,-3)</f>
        <v>0</v>
      </c>
      <c r="L42" s="318">
        <f>ROUNDDOWN(K42,-3)</f>
        <v>0</v>
      </c>
      <c r="M42" s="319">
        <f>ROUNDDOWN(L42,-3)</f>
        <v>0</v>
      </c>
    </row>
    <row r="43" spans="2:13" ht="14.45" customHeight="1">
      <c r="B43" s="309"/>
      <c r="C43" s="296"/>
      <c r="D43" s="298"/>
      <c r="E43" s="313" t="s">
        <v>426</v>
      </c>
      <c r="F43" s="313"/>
      <c r="G43" s="313"/>
      <c r="H43" s="313"/>
      <c r="I43" s="313"/>
      <c r="J43" s="313"/>
      <c r="K43" s="320">
        <v>200000</v>
      </c>
      <c r="L43" s="320"/>
      <c r="M43" s="321"/>
    </row>
    <row r="44" spans="2:13" ht="27.6" customHeight="1" thickBot="1">
      <c r="B44" s="310"/>
      <c r="C44" s="269"/>
      <c r="D44" s="271"/>
      <c r="E44" s="314" t="s">
        <v>427</v>
      </c>
      <c r="F44" s="314"/>
      <c r="G44" s="314"/>
      <c r="H44" s="314"/>
      <c r="I44" s="314"/>
      <c r="J44" s="314"/>
      <c r="K44" s="315">
        <f>MIN(K41,K43)</f>
        <v>200000</v>
      </c>
      <c r="L44" s="316"/>
      <c r="M44" s="317"/>
    </row>
    <row r="45" spans="2:13" ht="14.45" customHeight="1">
      <c r="B45" s="2" t="s">
        <v>73</v>
      </c>
      <c r="C45" s="2"/>
      <c r="D45" s="2"/>
      <c r="E45" s="2"/>
      <c r="F45" s="2"/>
      <c r="G45" s="2"/>
      <c r="H45" s="2"/>
      <c r="I45" s="2"/>
      <c r="J45" s="2"/>
      <c r="K45" s="2"/>
      <c r="L45" s="2"/>
      <c r="M45" s="2"/>
    </row>
    <row r="46" spans="2:13" ht="14.45" customHeight="1">
      <c r="B46" s="2" t="s">
        <v>113</v>
      </c>
      <c r="C46" s="2"/>
      <c r="D46" s="2"/>
      <c r="E46" s="2"/>
      <c r="F46" s="2"/>
      <c r="G46" s="2"/>
      <c r="H46" s="2"/>
      <c r="I46" s="2"/>
      <c r="J46" s="2"/>
      <c r="K46" s="2"/>
      <c r="L46" s="2"/>
      <c r="M46" s="2"/>
    </row>
    <row r="47" spans="2:13" ht="14.45" customHeight="1">
      <c r="B47" s="2" t="s">
        <v>74</v>
      </c>
      <c r="C47" s="24"/>
      <c r="D47" s="24"/>
      <c r="E47" s="24"/>
      <c r="F47" s="24"/>
      <c r="G47" s="24"/>
      <c r="H47" s="24"/>
      <c r="I47" s="24"/>
      <c r="J47" s="24"/>
      <c r="K47" s="24"/>
      <c r="L47" s="24"/>
      <c r="M47" s="24"/>
    </row>
    <row r="48" spans="2:13" ht="14.45" customHeight="1">
      <c r="B48" s="2" t="s">
        <v>75</v>
      </c>
      <c r="C48" s="24"/>
      <c r="D48" s="24"/>
      <c r="E48" s="24"/>
      <c r="F48" s="24"/>
      <c r="G48" s="24"/>
      <c r="H48" s="24"/>
      <c r="I48" s="24"/>
      <c r="J48" s="24"/>
      <c r="K48" s="24"/>
      <c r="L48" s="24"/>
      <c r="M48" s="24"/>
    </row>
  </sheetData>
  <mergeCells count="41">
    <mergeCell ref="E15:M15"/>
    <mergeCell ref="B3:M3"/>
    <mergeCell ref="G5:M5"/>
    <mergeCell ref="G6:M6"/>
    <mergeCell ref="K8:L8"/>
    <mergeCell ref="K9:L9"/>
    <mergeCell ref="K10:L10"/>
    <mergeCell ref="K11:L11"/>
    <mergeCell ref="I13:J13"/>
    <mergeCell ref="L13:M13"/>
    <mergeCell ref="B14:J14"/>
    <mergeCell ref="K14:M14"/>
    <mergeCell ref="C34:D36"/>
    <mergeCell ref="E34:J34"/>
    <mergeCell ref="K34:M34"/>
    <mergeCell ref="E35:J35"/>
    <mergeCell ref="B17:B24"/>
    <mergeCell ref="C23:C24"/>
    <mergeCell ref="D23:D24"/>
    <mergeCell ref="E23:G24"/>
    <mergeCell ref="H23:J24"/>
    <mergeCell ref="K23:M24"/>
    <mergeCell ref="K35:M35"/>
    <mergeCell ref="E36:J36"/>
    <mergeCell ref="K36:M36"/>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s>
  <phoneticPr fontId="2"/>
  <dataValidations count="1">
    <dataValidation type="list" allowBlank="1" showInputMessage="1" showErrorMessage="1" sqref="C16:C22" xr:uid="{539ECC66-3F15-43AA-98EB-5DE1623DF0B7}">
      <formula1>"食糧費,学用品,生活必需品"</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M36" sqref="M36"/>
    </sheetView>
  </sheetViews>
  <sheetFormatPr defaultColWidth="8.75" defaultRowHeight="13.5"/>
  <cols>
    <col min="1" max="1" width="4.875" style="1" customWidth="1"/>
    <col min="2" max="10" width="9.25" style="1" customWidth="1"/>
    <col min="11" max="11" width="11.625" style="1" customWidth="1"/>
    <col min="12" max="16384" width="8.75" style="1"/>
  </cols>
  <sheetData>
    <row r="1" spans="2:9">
      <c r="I1" s="9" t="s">
        <v>385</v>
      </c>
    </row>
    <row r="3" spans="2:9">
      <c r="H3" s="1" t="s">
        <v>126</v>
      </c>
    </row>
    <row r="5" spans="2:9">
      <c r="B5" s="1" t="s">
        <v>122</v>
      </c>
    </row>
    <row r="7" spans="2:9">
      <c r="E7" s="1" t="s">
        <v>29</v>
      </c>
      <c r="I7" s="9"/>
    </row>
    <row r="8" spans="2:9">
      <c r="E8" s="3" t="s">
        <v>123</v>
      </c>
    </row>
    <row r="9" spans="2:9">
      <c r="E9" s="3"/>
    </row>
    <row r="10" spans="2:9">
      <c r="E10" s="1" t="s">
        <v>30</v>
      </c>
      <c r="I10" s="9"/>
    </row>
    <row r="11" spans="2:9">
      <c r="E11" s="1" t="s">
        <v>109</v>
      </c>
    </row>
    <row r="15" spans="2:9">
      <c r="B15" s="249" t="s">
        <v>438</v>
      </c>
      <c r="C15" s="249"/>
      <c r="D15" s="249"/>
      <c r="E15" s="249"/>
      <c r="F15" s="249"/>
      <c r="G15" s="249"/>
      <c r="H15" s="249"/>
      <c r="I15" s="249"/>
    </row>
    <row r="19" spans="1:9">
      <c r="B19" s="1" t="s">
        <v>439</v>
      </c>
    </row>
    <row r="20" spans="1:9">
      <c r="A20" s="1" t="s">
        <v>386</v>
      </c>
    </row>
    <row r="22" spans="1:9">
      <c r="B22" s="1" t="s">
        <v>125</v>
      </c>
      <c r="D22" s="9" t="s">
        <v>20</v>
      </c>
      <c r="E22" s="322">
        <v>1097000</v>
      </c>
      <c r="F22" s="322"/>
      <c r="G22" s="1" t="s">
        <v>1</v>
      </c>
    </row>
    <row r="23" spans="1:9">
      <c r="B23" s="1" t="s">
        <v>124</v>
      </c>
      <c r="D23" s="9" t="s">
        <v>20</v>
      </c>
      <c r="E23" s="322">
        <v>1097000</v>
      </c>
      <c r="F23" s="322"/>
      <c r="G23" s="1" t="s">
        <v>1</v>
      </c>
    </row>
    <row r="24" spans="1:9">
      <c r="B24" s="1" t="s">
        <v>121</v>
      </c>
    </row>
    <row r="25" spans="1:9">
      <c r="B25" s="1" t="s">
        <v>199</v>
      </c>
      <c r="I25" s="9" t="s">
        <v>194</v>
      </c>
    </row>
    <row r="26" spans="1:9">
      <c r="B26" s="1" t="s">
        <v>200</v>
      </c>
      <c r="I26" s="9" t="s">
        <v>237</v>
      </c>
    </row>
    <row r="27" spans="1:9">
      <c r="B27" s="1" t="s">
        <v>219</v>
      </c>
    </row>
    <row r="28" spans="1:9">
      <c r="C28" s="1" t="s">
        <v>361</v>
      </c>
      <c r="I28" s="9" t="s">
        <v>198</v>
      </c>
    </row>
    <row r="29" spans="1:9">
      <c r="C29" s="1" t="s">
        <v>362</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D9" sqref="D9"/>
    </sheetView>
  </sheetViews>
  <sheetFormatPr defaultColWidth="8.75" defaultRowHeight="13.5"/>
  <cols>
    <col min="1" max="1" width="5.25" style="1" customWidth="1"/>
    <col min="2" max="2" width="33.25" style="1" customWidth="1"/>
    <col min="3" max="3" width="41.875" style="1" customWidth="1"/>
    <col min="4" max="4" width="15.75" style="1" customWidth="1"/>
    <col min="5" max="16384" width="8.75" style="1"/>
  </cols>
  <sheetData>
    <row r="1" spans="2:5" ht="18.75">
      <c r="B1"/>
      <c r="C1"/>
      <c r="D1" s="9" t="s">
        <v>194</v>
      </c>
    </row>
    <row r="2" spans="2:5" ht="16.5">
      <c r="B2" s="325" t="s">
        <v>135</v>
      </c>
      <c r="C2" s="325"/>
      <c r="D2" s="325"/>
    </row>
    <row r="3" spans="2:5" ht="16.5">
      <c r="B3" s="132"/>
      <c r="C3" s="132"/>
      <c r="D3" s="132"/>
    </row>
    <row r="4" spans="2:5">
      <c r="B4" s="130"/>
      <c r="C4" s="130"/>
      <c r="D4" s="147" t="s">
        <v>64</v>
      </c>
    </row>
    <row r="5" spans="2:5" ht="16.899999999999999" customHeight="1">
      <c r="B5" s="140" t="s">
        <v>131</v>
      </c>
      <c r="C5" s="141" t="s">
        <v>366</v>
      </c>
      <c r="D5" s="153">
        <f>D38</f>
        <v>1097400</v>
      </c>
      <c r="E5" s="1" t="s">
        <v>297</v>
      </c>
    </row>
    <row r="6" spans="2:5" ht="16.899999999999999" customHeight="1">
      <c r="B6" s="144" t="s">
        <v>132</v>
      </c>
      <c r="C6" s="141" t="s">
        <v>367</v>
      </c>
      <c r="D6" s="193">
        <v>0</v>
      </c>
      <c r="E6" s="1" t="s">
        <v>394</v>
      </c>
    </row>
    <row r="7" spans="2:5" ht="16.899999999999999" customHeight="1">
      <c r="B7" s="140" t="s">
        <v>133</v>
      </c>
      <c r="C7" s="141" t="s">
        <v>368</v>
      </c>
      <c r="D7" s="145">
        <f>D5-D6</f>
        <v>1097400</v>
      </c>
      <c r="E7" s="1" t="s">
        <v>297</v>
      </c>
    </row>
    <row r="8" spans="2:5" ht="16.899999999999999" customHeight="1">
      <c r="B8" s="143" t="s">
        <v>440</v>
      </c>
      <c r="C8" s="141" t="s">
        <v>369</v>
      </c>
      <c r="D8" s="146">
        <f>ROUNDDOWN(D7,-3)</f>
        <v>1097000</v>
      </c>
      <c r="E8" s="1" t="s">
        <v>297</v>
      </c>
    </row>
    <row r="9" spans="2:5" ht="16.899999999999999" customHeight="1">
      <c r="B9" s="143" t="s">
        <v>363</v>
      </c>
      <c r="C9" s="141" t="s">
        <v>370</v>
      </c>
      <c r="D9" s="194">
        <v>1097000</v>
      </c>
    </row>
    <row r="10" spans="2:5" ht="16.899999999999999" customHeight="1">
      <c r="B10" s="143" t="s">
        <v>364</v>
      </c>
      <c r="C10" s="141" t="s">
        <v>371</v>
      </c>
      <c r="D10" s="194">
        <v>999000</v>
      </c>
    </row>
    <row r="11" spans="2:5" ht="16.899999999999999" customHeight="1">
      <c r="B11" s="142" t="s">
        <v>365</v>
      </c>
      <c r="C11" s="141" t="s">
        <v>136</v>
      </c>
      <c r="D11" s="146">
        <f>D10-D8</f>
        <v>-98000</v>
      </c>
      <c r="E11" s="1" t="s">
        <v>297</v>
      </c>
    </row>
    <row r="12" spans="2:5">
      <c r="B12" s="21"/>
      <c r="C12" s="2"/>
      <c r="D12" s="2"/>
    </row>
    <row r="13" spans="2:5" ht="14.25" thickBot="1">
      <c r="B13" s="2" t="s">
        <v>134</v>
      </c>
      <c r="C13" s="2"/>
      <c r="D13" s="131" t="s">
        <v>64</v>
      </c>
    </row>
    <row r="14" spans="2:5" ht="14.25" thickBot="1">
      <c r="B14" s="134"/>
      <c r="C14" s="135" t="s">
        <v>2</v>
      </c>
      <c r="D14" s="136" t="s">
        <v>127</v>
      </c>
    </row>
    <row r="15" spans="2:5" ht="14.25" thickTop="1">
      <c r="B15" s="326" t="s">
        <v>70</v>
      </c>
      <c r="C15" s="195" t="s">
        <v>91</v>
      </c>
      <c r="D15" s="196">
        <v>875000</v>
      </c>
    </row>
    <row r="16" spans="2:5">
      <c r="B16" s="327"/>
      <c r="C16" s="133"/>
      <c r="D16" s="137"/>
    </row>
    <row r="17" spans="2:4">
      <c r="B17" s="327"/>
      <c r="C17" s="133"/>
      <c r="D17" s="137"/>
    </row>
    <row r="18" spans="2:4">
      <c r="B18" s="327"/>
      <c r="C18" s="133"/>
      <c r="D18" s="137"/>
    </row>
    <row r="19" spans="2:4" ht="14.25" thickBot="1">
      <c r="B19" s="327"/>
      <c r="C19" s="133"/>
      <c r="D19" s="137"/>
    </row>
    <row r="20" spans="2:4" ht="14.25" thickTop="1">
      <c r="B20" s="327"/>
      <c r="C20" s="329" t="s">
        <v>6</v>
      </c>
      <c r="D20" s="331">
        <f>SUM(D15:D19)</f>
        <v>875000</v>
      </c>
    </row>
    <row r="21" spans="2:4" ht="14.25" thickBot="1">
      <c r="B21" s="328"/>
      <c r="C21" s="330"/>
      <c r="D21" s="332"/>
    </row>
    <row r="22" spans="2:4" ht="14.25" thickTop="1">
      <c r="B22" s="333" t="s">
        <v>350</v>
      </c>
      <c r="C22" s="197" t="s">
        <v>0</v>
      </c>
      <c r="D22" s="196">
        <v>14000</v>
      </c>
    </row>
    <row r="23" spans="2:4">
      <c r="B23" s="333"/>
      <c r="C23" s="198" t="s">
        <v>94</v>
      </c>
      <c r="D23" s="199">
        <v>1400</v>
      </c>
    </row>
    <row r="24" spans="2:4">
      <c r="B24" s="333"/>
      <c r="C24" s="198" t="s">
        <v>278</v>
      </c>
      <c r="D24" s="199">
        <v>7000</v>
      </c>
    </row>
    <row r="25" spans="2:4">
      <c r="B25" s="333"/>
      <c r="C25" s="148"/>
      <c r="D25" s="137"/>
    </row>
    <row r="26" spans="2:4">
      <c r="B26" s="333"/>
      <c r="C26" s="148"/>
      <c r="D26" s="137"/>
    </row>
    <row r="27" spans="2:4">
      <c r="B27" s="333"/>
      <c r="C27" s="148"/>
      <c r="D27" s="137"/>
    </row>
    <row r="28" spans="2:4">
      <c r="B28" s="333"/>
      <c r="C28" s="11"/>
      <c r="D28" s="138"/>
    </row>
    <row r="29" spans="2:4">
      <c r="B29" s="333"/>
      <c r="C29" s="148"/>
      <c r="D29" s="137"/>
    </row>
    <row r="30" spans="2:4">
      <c r="B30" s="333"/>
      <c r="C30" s="148"/>
      <c r="D30" s="137"/>
    </row>
    <row r="31" spans="2:4" ht="14.25" thickBot="1">
      <c r="B31" s="333"/>
      <c r="C31" s="11"/>
      <c r="D31" s="138"/>
    </row>
    <row r="32" spans="2:4" ht="14.25" thickTop="1">
      <c r="B32" s="333"/>
      <c r="C32" s="329" t="s">
        <v>6</v>
      </c>
      <c r="D32" s="331">
        <f>SUM(D22:D31)</f>
        <v>22400</v>
      </c>
    </row>
    <row r="33" spans="2:4" ht="14.25" thickBot="1">
      <c r="B33" s="333"/>
      <c r="C33" s="330"/>
      <c r="D33" s="332"/>
    </row>
    <row r="34" spans="2:4" ht="14.25" thickTop="1">
      <c r="B34" s="334" t="s">
        <v>292</v>
      </c>
      <c r="C34" s="200" t="s">
        <v>351</v>
      </c>
      <c r="D34" s="196">
        <v>200000</v>
      </c>
    </row>
    <row r="35" spans="2:4" ht="14.25" thickBot="1">
      <c r="B35" s="335"/>
      <c r="C35" s="149"/>
      <c r="D35" s="137"/>
    </row>
    <row r="36" spans="2:4" ht="14.25" thickTop="1">
      <c r="B36" s="335"/>
      <c r="C36" s="337" t="s">
        <v>6</v>
      </c>
      <c r="D36" s="331">
        <f>SUM(D34:D35)</f>
        <v>200000</v>
      </c>
    </row>
    <row r="37" spans="2:4" ht="14.25" thickBot="1">
      <c r="B37" s="336"/>
      <c r="C37" s="338"/>
      <c r="D37" s="332"/>
    </row>
    <row r="38" spans="2:4" ht="26.45" customHeight="1" thickTop="1" thickBot="1">
      <c r="B38" s="323" t="s">
        <v>128</v>
      </c>
      <c r="C38" s="324"/>
      <c r="D38" s="139">
        <f>D20+D32+D36</f>
        <v>1097400</v>
      </c>
    </row>
    <row r="39" spans="2:4">
      <c r="B39" s="2" t="s">
        <v>129</v>
      </c>
      <c r="C39" s="2"/>
      <c r="D39" s="2"/>
    </row>
    <row r="40" spans="2:4">
      <c r="B40" s="2" t="s">
        <v>130</v>
      </c>
      <c r="C40" s="24"/>
      <c r="D40" s="2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2">
    <dataValidation type="list" allowBlank="1" showInputMessage="1" showErrorMessage="1" sqref="C27: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15:C24" xr:uid="{DA88A80B-C355-47E5-898F-E3E1E361848E}">
      <formula1>"食糧費,学用品,生活必需品"</formula1>
    </dataValidation>
  </dataValidations>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G27" sqref="G27"/>
    </sheetView>
  </sheetViews>
  <sheetFormatPr defaultColWidth="8.75" defaultRowHeight="13.5"/>
  <cols>
    <col min="1" max="1" width="3" style="1" customWidth="1"/>
    <col min="2" max="2" width="20.875" style="1" customWidth="1"/>
    <col min="3" max="3" width="57.25" style="1" customWidth="1"/>
    <col min="4" max="16384" width="8.75" style="1"/>
  </cols>
  <sheetData>
    <row r="1" spans="2:3">
      <c r="C1" s="9" t="s">
        <v>237</v>
      </c>
    </row>
    <row r="2" spans="2:3">
      <c r="B2" s="55"/>
      <c r="C2" s="56"/>
    </row>
    <row r="3" spans="2:3" ht="16.5">
      <c r="B3" s="339" t="s">
        <v>137</v>
      </c>
      <c r="C3" s="339"/>
    </row>
    <row r="4" spans="2:3">
      <c r="B4" s="57" t="s">
        <v>149</v>
      </c>
      <c r="C4" s="203" t="s">
        <v>400</v>
      </c>
    </row>
    <row r="5" spans="2:3">
      <c r="B5" s="57" t="s">
        <v>138</v>
      </c>
      <c r="C5" s="203" t="s">
        <v>399</v>
      </c>
    </row>
    <row r="6" spans="2:3">
      <c r="B6" s="55"/>
      <c r="C6" s="55"/>
    </row>
    <row r="7" spans="2:3">
      <c r="B7" s="58" t="s">
        <v>377</v>
      </c>
      <c r="C7" s="158">
        <f>C18+C28+C38</f>
        <v>175</v>
      </c>
    </row>
    <row r="8" spans="2:3">
      <c r="B8" s="58" t="s">
        <v>240</v>
      </c>
      <c r="C8" s="76">
        <f>C19+C29+C39</f>
        <v>25</v>
      </c>
    </row>
    <row r="9" spans="2:3">
      <c r="B9" s="58" t="s">
        <v>139</v>
      </c>
      <c r="C9" s="77">
        <f>C16+C26+C36</f>
        <v>7</v>
      </c>
    </row>
    <row r="10" spans="2:3">
      <c r="B10" s="58" t="s">
        <v>140</v>
      </c>
      <c r="C10" s="78">
        <f>C17+C27+C37</f>
        <v>1</v>
      </c>
    </row>
    <row r="11" spans="2:3">
      <c r="B11" s="55"/>
      <c r="C11" s="55"/>
    </row>
    <row r="12" spans="2:3" ht="27" customHeight="1" thickBot="1">
      <c r="B12" s="59" t="s">
        <v>141</v>
      </c>
      <c r="C12" s="55"/>
    </row>
    <row r="13" spans="2:3" ht="24.75" thickTop="1">
      <c r="B13" s="60" t="s">
        <v>142</v>
      </c>
      <c r="C13" s="204" t="s">
        <v>402</v>
      </c>
    </row>
    <row r="14" spans="2:3">
      <c r="B14" s="62" t="s">
        <v>143</v>
      </c>
      <c r="C14" s="205" t="s">
        <v>403</v>
      </c>
    </row>
    <row r="15" spans="2:3">
      <c r="B15" s="62" t="s">
        <v>144</v>
      </c>
      <c r="C15" s="205" t="s">
        <v>404</v>
      </c>
    </row>
    <row r="16" spans="2:3">
      <c r="B16" s="62" t="s">
        <v>145</v>
      </c>
      <c r="C16" s="206">
        <v>7</v>
      </c>
    </row>
    <row r="17" spans="2:3">
      <c r="B17" s="62" t="s">
        <v>146</v>
      </c>
      <c r="C17" s="207">
        <v>1</v>
      </c>
    </row>
    <row r="18" spans="2:3">
      <c r="B18" s="62" t="s">
        <v>378</v>
      </c>
      <c r="C18" s="208">
        <v>175</v>
      </c>
    </row>
    <row r="19" spans="2:3">
      <c r="B19" s="62" t="s">
        <v>148</v>
      </c>
      <c r="C19" s="209">
        <v>25</v>
      </c>
    </row>
    <row r="20" spans="2:3" ht="27" customHeight="1">
      <c r="B20" s="68" t="s">
        <v>147</v>
      </c>
      <c r="C20" s="210" t="s">
        <v>412</v>
      </c>
    </row>
    <row r="21" spans="2:3" ht="24.75" thickBot="1">
      <c r="B21" s="212" t="s">
        <v>295</v>
      </c>
      <c r="C21" s="211" t="s">
        <v>405</v>
      </c>
    </row>
    <row r="22" spans="2:3" s="75" customFormat="1" ht="15" thickTop="1" thickBot="1">
      <c r="B22" s="73"/>
      <c r="C22" s="74"/>
    </row>
    <row r="23" spans="2:3" ht="24.75" thickTop="1">
      <c r="B23" s="60" t="s">
        <v>142</v>
      </c>
      <c r="C23" s="61"/>
    </row>
    <row r="24" spans="2:3">
      <c r="B24" s="62" t="s">
        <v>143</v>
      </c>
      <c r="C24" s="63"/>
    </row>
    <row r="25" spans="2:3">
      <c r="B25" s="62" t="s">
        <v>144</v>
      </c>
      <c r="C25" s="63"/>
    </row>
    <row r="26" spans="2:3">
      <c r="B26" s="62" t="s">
        <v>145</v>
      </c>
      <c r="C26" s="66"/>
    </row>
    <row r="27" spans="2:3">
      <c r="B27" s="62" t="s">
        <v>146</v>
      </c>
      <c r="C27" s="67"/>
    </row>
    <row r="28" spans="2:3">
      <c r="B28" s="62" t="s">
        <v>378</v>
      </c>
      <c r="C28" s="64"/>
    </row>
    <row r="29" spans="2:3">
      <c r="B29" s="62" t="s">
        <v>148</v>
      </c>
      <c r="C29" s="65"/>
    </row>
    <row r="30" spans="2:3">
      <c r="B30" s="68" t="s">
        <v>147</v>
      </c>
      <c r="C30" s="71"/>
    </row>
    <row r="31" spans="2:3" ht="24.75" thickBot="1">
      <c r="B31" s="212" t="s">
        <v>295</v>
      </c>
      <c r="C31" s="70" t="s">
        <v>352</v>
      </c>
    </row>
    <row r="32" spans="2:3" s="75" customFormat="1" ht="15" thickTop="1" thickBot="1">
      <c r="B32" s="73"/>
      <c r="C32" s="74"/>
    </row>
    <row r="33" spans="2:3" ht="24.75" thickTop="1">
      <c r="B33" s="60" t="s">
        <v>142</v>
      </c>
      <c r="C33" s="72"/>
    </row>
    <row r="34" spans="2:3">
      <c r="B34" s="62" t="s">
        <v>143</v>
      </c>
      <c r="C34" s="64"/>
    </row>
    <row r="35" spans="2:3">
      <c r="B35" s="62" t="s">
        <v>144</v>
      </c>
      <c r="C35" s="66"/>
    </row>
    <row r="36" spans="2:3">
      <c r="B36" s="62" t="s">
        <v>145</v>
      </c>
      <c r="C36" s="66"/>
    </row>
    <row r="37" spans="2:3">
      <c r="B37" s="62" t="s">
        <v>146</v>
      </c>
      <c r="C37" s="67"/>
    </row>
    <row r="38" spans="2:3">
      <c r="B38" s="62" t="s">
        <v>378</v>
      </c>
      <c r="C38" s="64"/>
    </row>
    <row r="39" spans="2:3">
      <c r="B39" s="62" t="s">
        <v>148</v>
      </c>
      <c r="C39" s="65"/>
    </row>
    <row r="40" spans="2:3">
      <c r="B40" s="68" t="s">
        <v>147</v>
      </c>
      <c r="C40" s="69"/>
    </row>
    <row r="41" spans="2:3" ht="24.75" thickBot="1">
      <c r="B41" s="212" t="s">
        <v>295</v>
      </c>
      <c r="C41" s="70" t="s">
        <v>352</v>
      </c>
    </row>
    <row r="42" spans="2:3" s="75" customFormat="1" ht="14.25" thickTop="1">
      <c r="B42" s="73"/>
      <c r="C42" s="74"/>
    </row>
    <row r="43" spans="2:3">
      <c r="B43" s="55"/>
      <c r="C43" s="56"/>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sheetPr>
    <pageSetUpPr fitToPage="1"/>
  </sheetPr>
  <dimension ref="B1:C15"/>
  <sheetViews>
    <sheetView view="pageBreakPreview" topLeftCell="A2" zoomScale="85" zoomScaleNormal="100" zoomScaleSheetLayoutView="85" workbookViewId="0">
      <selection activeCell="L13" sqref="L13"/>
    </sheetView>
  </sheetViews>
  <sheetFormatPr defaultColWidth="8.75" defaultRowHeight="13.5"/>
  <cols>
    <col min="1" max="1" width="3" style="1" customWidth="1"/>
    <col min="2" max="2" width="20.875" style="1" customWidth="1"/>
    <col min="3" max="3" width="57.25" style="1" customWidth="1"/>
    <col min="4" max="16384" width="8.75" style="1"/>
  </cols>
  <sheetData>
    <row r="1" spans="2:3">
      <c r="C1" s="9" t="s">
        <v>198</v>
      </c>
    </row>
    <row r="2" spans="2:3">
      <c r="B2" s="55"/>
      <c r="C2" s="56"/>
    </row>
    <row r="3" spans="2:3" ht="16.5">
      <c r="B3" s="340" t="s">
        <v>373</v>
      </c>
      <c r="C3" s="340"/>
    </row>
    <row r="5" spans="2:3">
      <c r="B5" s="341" t="s">
        <v>414</v>
      </c>
      <c r="C5" s="342"/>
    </row>
    <row r="6" spans="2:3">
      <c r="B6" s="343" t="s">
        <v>441</v>
      </c>
      <c r="C6" s="344"/>
    </row>
    <row r="8" spans="2:3">
      <c r="B8" s="57" t="s">
        <v>149</v>
      </c>
      <c r="C8" s="160" t="s">
        <v>299</v>
      </c>
    </row>
    <row r="9" spans="2:3">
      <c r="B9" s="155" t="s">
        <v>138</v>
      </c>
      <c r="C9" s="201" t="s">
        <v>300</v>
      </c>
    </row>
    <row r="10" spans="2:3">
      <c r="B10" s="156" t="s">
        <v>374</v>
      </c>
      <c r="C10" s="157"/>
    </row>
    <row r="11" spans="2:3" ht="120" customHeight="1">
      <c r="B11" s="213" t="s">
        <v>442</v>
      </c>
      <c r="C11" s="158"/>
    </row>
    <row r="12" spans="2:3" ht="120" customHeight="1">
      <c r="B12" s="213" t="s">
        <v>443</v>
      </c>
      <c r="C12" s="76"/>
    </row>
    <row r="13" spans="2:3" ht="120" customHeight="1">
      <c r="B13" s="213" t="s">
        <v>444</v>
      </c>
      <c r="C13" s="158" t="s">
        <v>375</v>
      </c>
    </row>
    <row r="14" spans="2:3" ht="120" customHeight="1">
      <c r="B14" s="213" t="s">
        <v>376</v>
      </c>
      <c r="C14" s="77"/>
    </row>
    <row r="15" spans="2:3">
      <c r="B15" s="2"/>
    </row>
  </sheetData>
  <mergeCells count="3">
    <mergeCell ref="B3:C3"/>
    <mergeCell ref="B5:C5"/>
    <mergeCell ref="B6:C6"/>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zoomScale="130" zoomScaleNormal="100" zoomScaleSheetLayoutView="130" workbookViewId="0">
      <selection activeCell="K29" sqref="K29"/>
    </sheetView>
  </sheetViews>
  <sheetFormatPr defaultColWidth="8.75" defaultRowHeight="13.5"/>
  <cols>
    <col min="1" max="1" width="4.875" style="2" customWidth="1"/>
    <col min="2" max="8" width="9.25" style="2" customWidth="1"/>
    <col min="9" max="9" width="9.875" style="2" customWidth="1"/>
    <col min="10" max="10" width="9.25" style="2" customWidth="1"/>
    <col min="11" max="11" width="11.625" style="2" customWidth="1"/>
    <col min="12" max="16384" width="8.75" style="2"/>
  </cols>
  <sheetData>
    <row r="1" spans="2:9">
      <c r="I1" s="131" t="s">
        <v>387</v>
      </c>
    </row>
    <row r="3" spans="2:9">
      <c r="H3" s="2" t="s">
        <v>126</v>
      </c>
    </row>
    <row r="5" spans="2:9">
      <c r="B5" s="2" t="s">
        <v>122</v>
      </c>
    </row>
    <row r="7" spans="2:9">
      <c r="E7" s="2" t="s">
        <v>29</v>
      </c>
      <c r="I7" s="131"/>
    </row>
    <row r="8" spans="2:9">
      <c r="E8" s="214" t="s">
        <v>123</v>
      </c>
    </row>
    <row r="9" spans="2:9">
      <c r="E9" s="214"/>
    </row>
    <row r="10" spans="2:9">
      <c r="E10" s="2" t="s">
        <v>30</v>
      </c>
      <c r="I10" s="131"/>
    </row>
    <row r="11" spans="2:9">
      <c r="E11" s="2" t="s">
        <v>109</v>
      </c>
    </row>
    <row r="15" spans="2:9">
      <c r="B15" s="345" t="s">
        <v>445</v>
      </c>
      <c r="C15" s="345"/>
      <c r="D15" s="345"/>
      <c r="E15" s="345"/>
      <c r="F15" s="345"/>
      <c r="G15" s="345"/>
      <c r="H15" s="345"/>
      <c r="I15" s="345"/>
    </row>
    <row r="19" spans="2:9">
      <c r="B19" s="2" t="s">
        <v>446</v>
      </c>
    </row>
    <row r="20" spans="2:9">
      <c r="B20" s="2" t="s">
        <v>447</v>
      </c>
    </row>
    <row r="21" spans="2:9">
      <c r="B21" s="2" t="s">
        <v>388</v>
      </c>
    </row>
    <row r="23" spans="2:9">
      <c r="B23" s="345" t="s">
        <v>46</v>
      </c>
      <c r="C23" s="345"/>
      <c r="D23" s="345"/>
      <c r="E23" s="345"/>
      <c r="F23" s="345"/>
      <c r="G23" s="345"/>
      <c r="H23" s="345"/>
      <c r="I23" s="345"/>
    </row>
    <row r="24" spans="2:9">
      <c r="B24" s="346" t="s">
        <v>206</v>
      </c>
      <c r="C24" s="346"/>
      <c r="D24" s="131" t="s">
        <v>20</v>
      </c>
      <c r="E24" s="345"/>
      <c r="F24" s="345"/>
      <c r="G24" s="2" t="s">
        <v>1</v>
      </c>
      <c r="H24" s="2" t="s">
        <v>204</v>
      </c>
    </row>
    <row r="25" spans="2:9">
      <c r="D25" s="131"/>
      <c r="E25" s="21"/>
      <c r="F25" s="21"/>
    </row>
    <row r="26" spans="2:9">
      <c r="B26" s="2" t="s">
        <v>209</v>
      </c>
      <c r="D26" s="131"/>
      <c r="E26" s="21"/>
      <c r="F26" s="21"/>
    </row>
    <row r="27" spans="2:9">
      <c r="B27" s="346" t="s">
        <v>207</v>
      </c>
      <c r="C27" s="346"/>
      <c r="D27" s="131" t="s">
        <v>20</v>
      </c>
      <c r="E27" s="345"/>
      <c r="F27" s="345"/>
      <c r="G27" s="2" t="s">
        <v>1</v>
      </c>
      <c r="H27" s="2" t="s">
        <v>205</v>
      </c>
    </row>
    <row r="28" spans="2:9">
      <c r="B28" s="215"/>
      <c r="C28" s="215"/>
      <c r="D28" s="131"/>
      <c r="E28" s="21"/>
      <c r="F28" s="21"/>
    </row>
    <row r="29" spans="2:9">
      <c r="B29" s="346" t="s">
        <v>211</v>
      </c>
      <c r="C29" s="346"/>
      <c r="D29" s="131" t="s">
        <v>20</v>
      </c>
      <c r="E29" s="345"/>
      <c r="F29" s="345"/>
      <c r="G29" s="2" t="s">
        <v>1</v>
      </c>
      <c r="H29" s="2" t="s">
        <v>210</v>
      </c>
    </row>
    <row r="30" spans="2:9">
      <c r="B30" s="215"/>
      <c r="C30" s="215"/>
      <c r="D30" s="131"/>
      <c r="E30" s="21"/>
      <c r="F30" s="21"/>
    </row>
    <row r="31" spans="2:9">
      <c r="B31" s="346" t="s">
        <v>208</v>
      </c>
      <c r="C31" s="346"/>
      <c r="D31" s="131" t="s">
        <v>20</v>
      </c>
      <c r="E31" s="345"/>
      <c r="F31" s="345"/>
      <c r="G31" s="2" t="s">
        <v>1</v>
      </c>
      <c r="H31" s="2" t="s">
        <v>213</v>
      </c>
    </row>
    <row r="32" spans="2:9">
      <c r="B32" s="215"/>
      <c r="C32" s="215"/>
      <c r="D32" s="131"/>
      <c r="E32" s="21"/>
      <c r="F32" s="21"/>
    </row>
    <row r="33" spans="2:8">
      <c r="B33" s="346" t="s">
        <v>212</v>
      </c>
      <c r="C33" s="346"/>
      <c r="D33" s="131" t="s">
        <v>20</v>
      </c>
      <c r="E33" s="345"/>
      <c r="F33" s="345"/>
      <c r="G33" s="2" t="s">
        <v>1</v>
      </c>
      <c r="H33" s="2" t="s">
        <v>214</v>
      </c>
    </row>
    <row r="37" spans="2:8">
      <c r="B37" s="2" t="s">
        <v>215</v>
      </c>
    </row>
    <row r="39" spans="2:8">
      <c r="B39" s="2" t="s">
        <v>216</v>
      </c>
    </row>
    <row r="41" spans="2:8">
      <c r="B41" s="2" t="s">
        <v>217</v>
      </c>
    </row>
    <row r="43" spans="2:8">
      <c r="B43" s="2" t="s">
        <v>218</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zoomScale="130" zoomScaleNormal="100" zoomScaleSheetLayoutView="130" workbookViewId="0">
      <selection activeCell="L33" sqref="L33"/>
    </sheetView>
  </sheetViews>
  <sheetFormatPr defaultColWidth="8.75" defaultRowHeight="13.5"/>
  <cols>
    <col min="1" max="1" width="4.875" style="2" customWidth="1"/>
    <col min="2" max="8" width="9.25" style="2" customWidth="1"/>
    <col min="9" max="9" width="9.875" style="2" customWidth="1"/>
    <col min="10" max="10" width="9.25" style="2" customWidth="1"/>
    <col min="11" max="11" width="11.625" style="2" customWidth="1"/>
    <col min="12" max="16384" width="8.75" style="2"/>
  </cols>
  <sheetData>
    <row r="1" spans="2:9">
      <c r="I1" s="131" t="s">
        <v>389</v>
      </c>
    </row>
    <row r="3" spans="2:9">
      <c r="H3" s="2" t="s">
        <v>126</v>
      </c>
    </row>
    <row r="5" spans="2:9">
      <c r="B5" s="2" t="s">
        <v>122</v>
      </c>
    </row>
    <row r="7" spans="2:9">
      <c r="E7" s="2" t="s">
        <v>29</v>
      </c>
      <c r="I7" s="131"/>
    </row>
    <row r="8" spans="2:9">
      <c r="E8" s="214" t="s">
        <v>123</v>
      </c>
    </row>
    <row r="9" spans="2:9">
      <c r="E9" s="214"/>
    </row>
    <row r="10" spans="2:9">
      <c r="E10" s="2" t="s">
        <v>30</v>
      </c>
      <c r="I10" s="131"/>
    </row>
    <row r="11" spans="2:9">
      <c r="E11" s="2" t="s">
        <v>109</v>
      </c>
    </row>
    <row r="15" spans="2:9">
      <c r="B15" s="345" t="s">
        <v>445</v>
      </c>
      <c r="C15" s="345"/>
      <c r="D15" s="345"/>
      <c r="E15" s="345"/>
      <c r="F15" s="345"/>
      <c r="G15" s="345"/>
      <c r="H15" s="345"/>
      <c r="I15" s="345"/>
    </row>
    <row r="19" spans="2:9">
      <c r="B19" s="2" t="s">
        <v>448</v>
      </c>
    </row>
    <row r="20" spans="2:9">
      <c r="B20" s="2" t="s">
        <v>449</v>
      </c>
    </row>
    <row r="21" spans="2:9">
      <c r="B21" s="2" t="s">
        <v>294</v>
      </c>
    </row>
    <row r="23" spans="2:9">
      <c r="B23" s="345" t="s">
        <v>46</v>
      </c>
      <c r="C23" s="345"/>
      <c r="D23" s="345"/>
      <c r="E23" s="345"/>
      <c r="F23" s="345"/>
      <c r="G23" s="345"/>
      <c r="H23" s="345"/>
      <c r="I23" s="345"/>
    </row>
    <row r="24" spans="2:9">
      <c r="B24" s="346" t="s">
        <v>206</v>
      </c>
      <c r="C24" s="346"/>
      <c r="D24" s="131" t="s">
        <v>20</v>
      </c>
      <c r="E24" s="345"/>
      <c r="F24" s="345"/>
      <c r="G24" s="2" t="s">
        <v>1</v>
      </c>
      <c r="H24" s="2" t="s">
        <v>204</v>
      </c>
    </row>
    <row r="25" spans="2:9">
      <c r="D25" s="131"/>
      <c r="E25" s="21"/>
      <c r="F25" s="21"/>
    </row>
    <row r="26" spans="2:9">
      <c r="B26" s="2" t="s">
        <v>209</v>
      </c>
      <c r="D26" s="131"/>
      <c r="E26" s="21"/>
      <c r="F26" s="21"/>
    </row>
    <row r="27" spans="2:9">
      <c r="B27" s="346" t="s">
        <v>207</v>
      </c>
      <c r="C27" s="346"/>
      <c r="D27" s="131" t="s">
        <v>20</v>
      </c>
      <c r="E27" s="345"/>
      <c r="F27" s="345"/>
      <c r="G27" s="2" t="s">
        <v>1</v>
      </c>
      <c r="H27" s="2" t="s">
        <v>205</v>
      </c>
    </row>
    <row r="28" spans="2:9">
      <c r="B28" s="215"/>
      <c r="C28" s="215"/>
      <c r="D28" s="131"/>
      <c r="E28" s="21"/>
      <c r="F28" s="21"/>
    </row>
    <row r="29" spans="2:9">
      <c r="B29" s="346" t="s">
        <v>211</v>
      </c>
      <c r="C29" s="346"/>
      <c r="D29" s="131" t="s">
        <v>20</v>
      </c>
      <c r="E29" s="345"/>
      <c r="F29" s="345"/>
      <c r="G29" s="2" t="s">
        <v>1</v>
      </c>
      <c r="H29" s="2" t="s">
        <v>210</v>
      </c>
    </row>
    <row r="30" spans="2:9">
      <c r="B30" s="215"/>
      <c r="C30" s="215"/>
      <c r="D30" s="131"/>
      <c r="E30" s="21"/>
      <c r="F30" s="21"/>
    </row>
    <row r="31" spans="2:9">
      <c r="B31" s="346" t="s">
        <v>208</v>
      </c>
      <c r="C31" s="346"/>
      <c r="D31" s="131" t="s">
        <v>20</v>
      </c>
      <c r="E31" s="345"/>
      <c r="F31" s="345"/>
      <c r="G31" s="2" t="s">
        <v>1</v>
      </c>
      <c r="H31" s="2" t="s">
        <v>213</v>
      </c>
    </row>
    <row r="32" spans="2:9">
      <c r="B32" s="215"/>
      <c r="C32" s="215"/>
      <c r="D32" s="131"/>
      <c r="E32" s="21"/>
      <c r="F32" s="21"/>
    </row>
    <row r="33" spans="2:8">
      <c r="B33" s="346" t="s">
        <v>212</v>
      </c>
      <c r="C33" s="346"/>
      <c r="D33" s="131" t="s">
        <v>20</v>
      </c>
      <c r="E33" s="345"/>
      <c r="F33" s="345"/>
      <c r="G33" s="2" t="s">
        <v>1</v>
      </c>
      <c r="H33" s="2" t="s">
        <v>214</v>
      </c>
    </row>
    <row r="37" spans="2:8">
      <c r="B37" s="2" t="s">
        <v>215</v>
      </c>
    </row>
    <row r="39" spans="2:8">
      <c r="B39" s="2" t="s">
        <v>216</v>
      </c>
    </row>
    <row r="41" spans="2:8">
      <c r="B41" s="2" t="s">
        <v>217</v>
      </c>
    </row>
    <row r="43" spans="2:8">
      <c r="B43" s="2" t="s">
        <v>218</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O26" sqref="O26"/>
    </sheetView>
  </sheetViews>
  <sheetFormatPr defaultColWidth="8.75" defaultRowHeight="13.5"/>
  <cols>
    <col min="1" max="1" width="4.875" style="2" customWidth="1"/>
    <col min="2" max="10" width="9.25" style="2" customWidth="1"/>
    <col min="11" max="11" width="11.625" style="2" customWidth="1"/>
    <col min="12" max="16384" width="8.75" style="2"/>
  </cols>
  <sheetData>
    <row r="1" spans="2:9">
      <c r="I1" s="131" t="s">
        <v>390</v>
      </c>
    </row>
    <row r="3" spans="2:9">
      <c r="H3" s="2" t="s">
        <v>126</v>
      </c>
    </row>
    <row r="5" spans="2:9">
      <c r="B5" s="2" t="s">
        <v>122</v>
      </c>
    </row>
    <row r="7" spans="2:9">
      <c r="E7" s="2" t="s">
        <v>29</v>
      </c>
      <c r="I7" s="131"/>
    </row>
    <row r="8" spans="2:9">
      <c r="E8" s="214" t="s">
        <v>123</v>
      </c>
    </row>
    <row r="9" spans="2:9">
      <c r="E9" s="214"/>
    </row>
    <row r="10" spans="2:9">
      <c r="E10" s="2" t="s">
        <v>30</v>
      </c>
      <c r="I10" s="131"/>
    </row>
    <row r="11" spans="2:9">
      <c r="E11" s="2" t="s">
        <v>109</v>
      </c>
    </row>
    <row r="15" spans="2:9">
      <c r="B15" s="345" t="s">
        <v>222</v>
      </c>
      <c r="C15" s="345"/>
      <c r="D15" s="345"/>
      <c r="E15" s="345"/>
      <c r="F15" s="345"/>
      <c r="G15" s="345"/>
      <c r="H15" s="345"/>
      <c r="I15" s="345"/>
    </row>
    <row r="19" spans="2:9">
      <c r="B19" s="2" t="s">
        <v>450</v>
      </c>
    </row>
    <row r="20" spans="2:9">
      <c r="B20" s="2" t="s">
        <v>451</v>
      </c>
    </row>
    <row r="21" spans="2:9">
      <c r="B21" s="2" t="s">
        <v>391</v>
      </c>
    </row>
    <row r="23" spans="2:9">
      <c r="B23" s="345" t="s">
        <v>45</v>
      </c>
      <c r="C23" s="345"/>
      <c r="D23" s="345"/>
      <c r="E23" s="345"/>
      <c r="F23" s="345"/>
      <c r="G23" s="345"/>
      <c r="H23" s="345"/>
      <c r="I23" s="345"/>
    </row>
    <row r="24" spans="2:9">
      <c r="D24" s="131"/>
      <c r="E24" s="345"/>
      <c r="F24" s="345"/>
    </row>
    <row r="25" spans="2:9">
      <c r="B25" s="2" t="s">
        <v>452</v>
      </c>
      <c r="D25" s="131"/>
      <c r="E25" s="345"/>
      <c r="F25" s="345"/>
    </row>
    <row r="26" spans="2:9">
      <c r="B26" s="131" t="s">
        <v>20</v>
      </c>
      <c r="C26" s="347"/>
      <c r="D26" s="347"/>
      <c r="E26" s="2" t="s">
        <v>1</v>
      </c>
    </row>
    <row r="27" spans="2:9">
      <c r="D27" s="131"/>
      <c r="E27" s="21"/>
      <c r="F27" s="21"/>
    </row>
    <row r="28" spans="2:9">
      <c r="B28" s="2" t="s">
        <v>453</v>
      </c>
    </row>
    <row r="29" spans="2:9">
      <c r="B29" s="131" t="s">
        <v>20</v>
      </c>
      <c r="C29" s="347"/>
      <c r="D29" s="347"/>
      <c r="E29" s="2" t="s">
        <v>1</v>
      </c>
    </row>
    <row r="30" spans="2:9">
      <c r="D30" s="131"/>
      <c r="E30" s="21"/>
      <c r="F30" s="21"/>
    </row>
    <row r="31" spans="2:9">
      <c r="B31" s="2" t="s">
        <v>454</v>
      </c>
    </row>
    <row r="32" spans="2:9">
      <c r="B32" s="131" t="s">
        <v>20</v>
      </c>
      <c r="C32" s="347"/>
      <c r="D32" s="347"/>
      <c r="E32" s="2" t="s">
        <v>1</v>
      </c>
    </row>
    <row r="33" spans="2:6">
      <c r="D33" s="131"/>
      <c r="E33" s="21"/>
      <c r="F33" s="21"/>
    </row>
    <row r="34" spans="2:6">
      <c r="B34" s="2" t="s">
        <v>455</v>
      </c>
    </row>
    <row r="35" spans="2:6">
      <c r="B35" s="131" t="s">
        <v>20</v>
      </c>
      <c r="C35" s="347"/>
      <c r="D35" s="347"/>
      <c r="E35" s="2" t="s">
        <v>1</v>
      </c>
    </row>
    <row r="37" spans="2:6">
      <c r="B37" s="2" t="s">
        <v>220</v>
      </c>
    </row>
    <row r="38" spans="2:6">
      <c r="B38" s="2" t="s">
        <v>221</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topLeftCell="A12" zoomScale="104" zoomScaleNormal="100" workbookViewId="0">
      <selection activeCell="I18" sqref="I18"/>
    </sheetView>
  </sheetViews>
  <sheetFormatPr defaultColWidth="8.75" defaultRowHeight="18.75"/>
  <cols>
    <col min="1" max="1" width="5.375" style="216" customWidth="1"/>
    <col min="2" max="2" width="6.25" style="216" customWidth="1"/>
    <col min="3" max="3" width="14.25" style="24" customWidth="1"/>
    <col min="4" max="4" width="48.75" style="24" customWidth="1"/>
    <col min="5" max="5" width="26.75" style="24" customWidth="1"/>
    <col min="6" max="16384" width="8.75" style="216"/>
  </cols>
  <sheetData>
    <row r="1" spans="2:5">
      <c r="E1" s="217" t="s">
        <v>288</v>
      </c>
    </row>
    <row r="2" spans="2:5">
      <c r="B2" s="2" t="s">
        <v>241</v>
      </c>
    </row>
    <row r="3" spans="2:5" ht="19.5" thickBot="1">
      <c r="B3" s="218"/>
      <c r="C3" s="219" t="s">
        <v>242</v>
      </c>
      <c r="D3" s="220" t="s">
        <v>456</v>
      </c>
      <c r="E3" s="221" t="s">
        <v>457</v>
      </c>
    </row>
    <row r="4" spans="2:5" ht="40.5">
      <c r="B4" s="348" t="s">
        <v>379</v>
      </c>
      <c r="C4" s="222" t="s">
        <v>286</v>
      </c>
      <c r="D4" s="223" t="s">
        <v>458</v>
      </c>
      <c r="E4" s="224" t="s">
        <v>459</v>
      </c>
    </row>
    <row r="5" spans="2:5" ht="19.5" thickBot="1">
      <c r="B5" s="349"/>
      <c r="C5" s="225"/>
      <c r="D5" s="226" t="s">
        <v>460</v>
      </c>
      <c r="E5" s="227"/>
    </row>
    <row r="6" spans="2:5" ht="27">
      <c r="B6" s="348" t="s">
        <v>380</v>
      </c>
      <c r="C6" s="222" t="s">
        <v>243</v>
      </c>
      <c r="D6" s="223" t="s">
        <v>244</v>
      </c>
      <c r="E6" s="228" t="s">
        <v>245</v>
      </c>
    </row>
    <row r="7" spans="2:5">
      <c r="B7" s="349"/>
      <c r="C7" s="229"/>
      <c r="D7" s="230" t="s">
        <v>246</v>
      </c>
      <c r="E7" s="231"/>
    </row>
    <row r="8" spans="2:5" ht="27">
      <c r="B8" s="349"/>
      <c r="C8" s="232" t="s">
        <v>0</v>
      </c>
      <c r="D8" s="233" t="s">
        <v>247</v>
      </c>
      <c r="E8" s="234" t="s">
        <v>248</v>
      </c>
    </row>
    <row r="9" spans="2:5">
      <c r="B9" s="349"/>
      <c r="C9" s="229"/>
      <c r="D9" s="230" t="s">
        <v>249</v>
      </c>
      <c r="E9" s="235" t="s">
        <v>250</v>
      </c>
    </row>
    <row r="10" spans="2:5" ht="40.5">
      <c r="B10" s="349"/>
      <c r="C10" s="232" t="s">
        <v>251</v>
      </c>
      <c r="D10" s="233" t="s">
        <v>252</v>
      </c>
      <c r="E10" s="234" t="s">
        <v>253</v>
      </c>
    </row>
    <row r="11" spans="2:5">
      <c r="B11" s="349"/>
      <c r="C11" s="229"/>
      <c r="D11" s="230" t="s">
        <v>254</v>
      </c>
      <c r="E11" s="235"/>
    </row>
    <row r="12" spans="2:5" ht="27">
      <c r="B12" s="349"/>
      <c r="C12" s="232" t="s">
        <v>401</v>
      </c>
      <c r="D12" s="233" t="s">
        <v>256</v>
      </c>
      <c r="E12" s="234" t="s">
        <v>257</v>
      </c>
    </row>
    <row r="13" spans="2:5" ht="27">
      <c r="B13" s="349"/>
      <c r="C13" s="229"/>
      <c r="D13" s="230" t="s">
        <v>461</v>
      </c>
      <c r="E13" s="235"/>
    </row>
    <row r="14" spans="2:5">
      <c r="B14" s="349"/>
      <c r="C14" s="225"/>
      <c r="D14" s="226" t="s">
        <v>287</v>
      </c>
      <c r="E14" s="227"/>
    </row>
    <row r="15" spans="2:5" ht="27">
      <c r="B15" s="349"/>
      <c r="C15" s="232" t="s">
        <v>98</v>
      </c>
      <c r="D15" s="233" t="s">
        <v>258</v>
      </c>
      <c r="E15" s="234" t="s">
        <v>259</v>
      </c>
    </row>
    <row r="16" spans="2:5">
      <c r="B16" s="349"/>
      <c r="C16" s="229"/>
      <c r="D16" s="230" t="s">
        <v>462</v>
      </c>
      <c r="E16" s="231"/>
    </row>
    <row r="17" spans="2:5" ht="27">
      <c r="B17" s="349"/>
      <c r="C17" s="232" t="s">
        <v>260</v>
      </c>
      <c r="D17" s="233" t="s">
        <v>261</v>
      </c>
      <c r="E17" s="234" t="s">
        <v>262</v>
      </c>
    </row>
    <row r="18" spans="2:5" ht="27">
      <c r="B18" s="349"/>
      <c r="C18" s="229"/>
      <c r="D18" s="230" t="s">
        <v>463</v>
      </c>
      <c r="E18" s="235" t="s">
        <v>263</v>
      </c>
    </row>
    <row r="19" spans="2:5" ht="27">
      <c r="B19" s="349"/>
      <c r="C19" s="232" t="s">
        <v>264</v>
      </c>
      <c r="D19" s="233" t="s">
        <v>265</v>
      </c>
      <c r="E19" s="234" t="s">
        <v>266</v>
      </c>
    </row>
    <row r="20" spans="2:5">
      <c r="B20" s="349"/>
      <c r="C20" s="229"/>
      <c r="D20" s="230" t="s">
        <v>464</v>
      </c>
      <c r="E20" s="235"/>
    </row>
    <row r="21" spans="2:5" ht="27">
      <c r="B21" s="349"/>
      <c r="C21" s="232" t="s">
        <v>268</v>
      </c>
      <c r="D21" s="233" t="s">
        <v>465</v>
      </c>
      <c r="E21" s="234" t="s">
        <v>269</v>
      </c>
    </row>
    <row r="22" spans="2:5">
      <c r="B22" s="349"/>
      <c r="C22" s="225"/>
      <c r="D22" s="226"/>
      <c r="E22" s="227"/>
    </row>
    <row r="23" spans="2:5" ht="27">
      <c r="B23" s="349"/>
      <c r="C23" s="232" t="s">
        <v>270</v>
      </c>
      <c r="D23" s="233" t="s">
        <v>271</v>
      </c>
      <c r="E23" s="234" t="s">
        <v>272</v>
      </c>
    </row>
    <row r="24" spans="2:5">
      <c r="B24" s="349"/>
      <c r="C24" s="225"/>
      <c r="D24" s="226" t="s">
        <v>382</v>
      </c>
      <c r="E24" s="227"/>
    </row>
    <row r="25" spans="2:5" ht="27">
      <c r="B25" s="349"/>
      <c r="C25" s="232" t="s">
        <v>94</v>
      </c>
      <c r="D25" s="233" t="s">
        <v>273</v>
      </c>
      <c r="E25" s="234" t="s">
        <v>274</v>
      </c>
    </row>
    <row r="26" spans="2:5">
      <c r="B26" s="349"/>
      <c r="C26" s="225"/>
      <c r="D26" s="226" t="s">
        <v>275</v>
      </c>
      <c r="E26" s="227"/>
    </row>
    <row r="27" spans="2:5" ht="27">
      <c r="B27" s="349"/>
      <c r="C27" s="232" t="s">
        <v>276</v>
      </c>
      <c r="D27" s="233" t="s">
        <v>466</v>
      </c>
      <c r="E27" s="234" t="s">
        <v>277</v>
      </c>
    </row>
    <row r="28" spans="2:5" ht="27">
      <c r="B28" s="349"/>
      <c r="C28" s="229"/>
      <c r="D28" s="230"/>
      <c r="E28" s="235" t="s">
        <v>467</v>
      </c>
    </row>
    <row r="29" spans="2:5" ht="27">
      <c r="B29" s="349"/>
      <c r="C29" s="232" t="s">
        <v>278</v>
      </c>
      <c r="D29" s="233" t="s">
        <v>279</v>
      </c>
      <c r="E29" s="234" t="s">
        <v>280</v>
      </c>
    </row>
    <row r="30" spans="2:5" ht="27">
      <c r="B30" s="349"/>
      <c r="C30" s="229"/>
      <c r="D30" s="230" t="s">
        <v>468</v>
      </c>
      <c r="E30" s="235"/>
    </row>
    <row r="31" spans="2:5" ht="27.75" thickBot="1">
      <c r="B31" s="350"/>
      <c r="C31" s="236"/>
      <c r="D31" s="237" t="s">
        <v>281</v>
      </c>
      <c r="E31" s="238"/>
    </row>
    <row r="32" spans="2:5" ht="27">
      <c r="B32" s="348" t="s">
        <v>381</v>
      </c>
      <c r="C32" s="222" t="s">
        <v>292</v>
      </c>
      <c r="D32" s="223" t="s">
        <v>282</v>
      </c>
      <c r="E32" s="224" t="s">
        <v>283</v>
      </c>
    </row>
    <row r="33" spans="2:5" ht="19.5" thickBot="1">
      <c r="B33" s="350"/>
      <c r="C33" s="236"/>
      <c r="D33" s="237" t="s">
        <v>284</v>
      </c>
      <c r="E33" s="238" t="s">
        <v>285</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tabSelected="1" view="pageBreakPreview" zoomScaleNormal="100" zoomScaleSheetLayoutView="100" workbookViewId="0">
      <selection activeCell="H16" sqref="H16"/>
    </sheetView>
  </sheetViews>
  <sheetFormatPr defaultColWidth="8.75" defaultRowHeight="13.5"/>
  <cols>
    <col min="1" max="1" width="5" style="1" customWidth="1"/>
    <col min="2" max="2" width="19.5" style="1" customWidth="1"/>
    <col min="3" max="3" width="64.625" style="1" customWidth="1"/>
    <col min="4" max="16384" width="8.75" style="1"/>
  </cols>
  <sheetData>
    <row r="1" spans="2:3" ht="19.899999999999999" customHeight="1">
      <c r="B1" s="3"/>
      <c r="C1" s="9" t="s">
        <v>187</v>
      </c>
    </row>
    <row r="2" spans="2:3" ht="19.899999999999999" customHeight="1">
      <c r="B2" s="249" t="s">
        <v>83</v>
      </c>
      <c r="C2" s="249"/>
    </row>
    <row r="3" spans="2:3" ht="18" customHeight="1">
      <c r="B3" s="6" t="s">
        <v>84</v>
      </c>
      <c r="C3" s="160" t="s">
        <v>299</v>
      </c>
    </row>
    <row r="4" spans="2:3" ht="18" customHeight="1">
      <c r="B4" s="6" t="s">
        <v>85</v>
      </c>
      <c r="C4" s="160" t="s">
        <v>300</v>
      </c>
    </row>
    <row r="5" spans="2:3" ht="18" customHeight="1">
      <c r="B5" s="7" t="s">
        <v>9</v>
      </c>
      <c r="C5" s="161" t="s">
        <v>301</v>
      </c>
    </row>
    <row r="6" spans="2:3" ht="18" customHeight="1">
      <c r="B6" s="8"/>
      <c r="C6" s="162" t="s">
        <v>302</v>
      </c>
    </row>
    <row r="7" spans="2:3" ht="18" customHeight="1">
      <c r="B7" s="6" t="s">
        <v>303</v>
      </c>
      <c r="C7" s="163" t="s">
        <v>304</v>
      </c>
    </row>
    <row r="8" spans="2:3" ht="18" customHeight="1">
      <c r="B8" s="8" t="s">
        <v>10</v>
      </c>
      <c r="C8" s="162" t="s">
        <v>305</v>
      </c>
    </row>
    <row r="9" spans="2:3" ht="18" customHeight="1">
      <c r="B9" s="6" t="s">
        <v>11</v>
      </c>
      <c r="C9" s="163" t="s">
        <v>306</v>
      </c>
    </row>
    <row r="10" spans="2:3" ht="18" customHeight="1">
      <c r="B10" s="126" t="s">
        <v>307</v>
      </c>
      <c r="C10" s="127"/>
    </row>
    <row r="11" spans="2:3" ht="18" customHeight="1">
      <c r="B11" s="7" t="s">
        <v>308</v>
      </c>
      <c r="C11" s="163" t="s">
        <v>309</v>
      </c>
    </row>
    <row r="12" spans="2:3" ht="18" customHeight="1">
      <c r="B12" s="126" t="s">
        <v>310</v>
      </c>
      <c r="C12" s="127"/>
    </row>
    <row r="13" spans="2:3" ht="18" customHeight="1">
      <c r="B13" s="6" t="s">
        <v>86</v>
      </c>
      <c r="C13" s="163" t="s">
        <v>311</v>
      </c>
    </row>
    <row r="14" spans="2:3" ht="18" customHeight="1">
      <c r="B14" s="14" t="s">
        <v>312</v>
      </c>
      <c r="C14" s="162" t="s">
        <v>313</v>
      </c>
    </row>
    <row r="15" spans="2:3" ht="18" customHeight="1">
      <c r="B15" s="126" t="s">
        <v>314</v>
      </c>
      <c r="C15" s="127"/>
    </row>
    <row r="16" spans="2:3" ht="35.450000000000003" customHeight="1">
      <c r="B16" s="7" t="s">
        <v>12</v>
      </c>
      <c r="C16" s="164" t="s">
        <v>321</v>
      </c>
    </row>
    <row r="17" spans="2:3" ht="18" customHeight="1">
      <c r="B17" s="150" t="s">
        <v>315</v>
      </c>
      <c r="C17" s="6"/>
    </row>
    <row r="18" spans="2:3" s="124" customFormat="1" ht="18" customHeight="1">
      <c r="B18" s="7" t="s">
        <v>323</v>
      </c>
      <c r="C18" s="129" t="s">
        <v>419</v>
      </c>
    </row>
    <row r="19" spans="2:3" ht="78" customHeight="1">
      <c r="B19" s="7" t="s">
        <v>316</v>
      </c>
      <c r="C19" s="165" t="s">
        <v>320</v>
      </c>
    </row>
    <row r="20" spans="2:3" ht="18" customHeight="1">
      <c r="B20" s="126" t="s">
        <v>420</v>
      </c>
      <c r="C20" s="128"/>
    </row>
    <row r="21" spans="2:3" ht="26.45" customHeight="1">
      <c r="B21" s="7" t="s">
        <v>317</v>
      </c>
      <c r="C21" s="125" t="s">
        <v>422</v>
      </c>
    </row>
    <row r="22" spans="2:3" ht="16.5">
      <c r="B22" s="126" t="s">
        <v>421</v>
      </c>
      <c r="C22" s="151"/>
    </row>
    <row r="23" spans="2:3" ht="18.75">
      <c r="B23" s="1" t="s">
        <v>13</v>
      </c>
      <c r="C23"/>
    </row>
    <row r="24" spans="2:3">
      <c r="B24" s="1" t="s">
        <v>296</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H9" sqref="H9"/>
    </sheetView>
  </sheetViews>
  <sheetFormatPr defaultColWidth="8.75" defaultRowHeight="12"/>
  <cols>
    <col min="1" max="1" width="4.75" style="22" customWidth="1"/>
    <col min="2" max="2" width="23.5" style="22" customWidth="1"/>
    <col min="3" max="3" width="16" style="22" customWidth="1"/>
    <col min="4" max="4" width="28.5" style="22" customWidth="1"/>
    <col min="5" max="16384" width="8.75" style="22"/>
  </cols>
  <sheetData>
    <row r="1" spans="2:4">
      <c r="D1" s="121" t="s">
        <v>289</v>
      </c>
    </row>
    <row r="3" spans="2:4" s="95" customFormat="1" ht="12.6" customHeight="1">
      <c r="B3" s="353" t="s">
        <v>150</v>
      </c>
      <c r="C3" s="353"/>
      <c r="D3" s="353"/>
    </row>
    <row r="5" spans="2:4">
      <c r="B5" s="82" t="s">
        <v>151</v>
      </c>
      <c r="C5" s="354"/>
      <c r="D5" s="354"/>
    </row>
    <row r="6" spans="2:4">
      <c r="B6" s="82" t="s">
        <v>152</v>
      </c>
      <c r="C6" s="355"/>
      <c r="D6" s="356"/>
    </row>
    <row r="7" spans="2:4">
      <c r="B7" s="83" t="s">
        <v>153</v>
      </c>
      <c r="C7" s="355"/>
      <c r="D7" s="356"/>
    </row>
    <row r="8" spans="2:4">
      <c r="B8" s="351" t="s">
        <v>154</v>
      </c>
      <c r="C8" s="351"/>
      <c r="D8" s="351"/>
    </row>
    <row r="9" spans="2:4" ht="239.45" customHeight="1">
      <c r="B9" s="352"/>
      <c r="C9" s="352"/>
      <c r="D9" s="352"/>
    </row>
    <row r="11" spans="2:4">
      <c r="B11" s="84" t="s">
        <v>155</v>
      </c>
      <c r="C11" s="84" t="s">
        <v>69</v>
      </c>
      <c r="D11" s="84" t="s">
        <v>4</v>
      </c>
    </row>
    <row r="12" spans="2:4" ht="12" customHeight="1">
      <c r="B12" s="85" t="s">
        <v>395</v>
      </c>
      <c r="C12" s="86"/>
      <c r="D12" s="87"/>
    </row>
    <row r="13" spans="2:4" ht="12" customHeight="1">
      <c r="B13" s="82" t="s">
        <v>156</v>
      </c>
      <c r="C13" s="87"/>
      <c r="D13" s="87"/>
    </row>
    <row r="14" spans="2:4" ht="12" customHeight="1">
      <c r="B14" s="82" t="s">
        <v>157</v>
      </c>
      <c r="C14" s="87"/>
      <c r="D14" s="87"/>
    </row>
    <row r="15" spans="2:4" ht="12" customHeight="1">
      <c r="B15" s="82" t="s">
        <v>158</v>
      </c>
      <c r="C15" s="87"/>
      <c r="D15" s="87"/>
    </row>
    <row r="16" spans="2:4" ht="12" customHeight="1">
      <c r="B16" s="82" t="s">
        <v>159</v>
      </c>
      <c r="C16" s="87"/>
      <c r="D16" s="87"/>
    </row>
    <row r="17" spans="2:4" ht="12" customHeight="1">
      <c r="B17" s="82" t="s">
        <v>160</v>
      </c>
      <c r="C17" s="87"/>
      <c r="D17" s="87"/>
    </row>
    <row r="18" spans="2:4" ht="12" customHeight="1">
      <c r="B18" s="82" t="s">
        <v>161</v>
      </c>
      <c r="C18" s="87"/>
      <c r="D18" s="87"/>
    </row>
    <row r="19" spans="2:4" ht="12" customHeight="1">
      <c r="B19" s="82" t="s">
        <v>162</v>
      </c>
      <c r="C19" s="87"/>
      <c r="D19" s="87"/>
    </row>
    <row r="20" spans="2:4" ht="12" customHeight="1">
      <c r="B20" s="82" t="s">
        <v>163</v>
      </c>
      <c r="C20" s="87"/>
      <c r="D20" s="87"/>
    </row>
    <row r="21" spans="2:4" ht="12" customHeight="1">
      <c r="B21" s="82" t="s">
        <v>164</v>
      </c>
      <c r="C21" s="87"/>
      <c r="D21" s="87"/>
    </row>
    <row r="22" spans="2:4" ht="12" customHeight="1">
      <c r="B22" s="82" t="s">
        <v>165</v>
      </c>
      <c r="C22" s="87"/>
      <c r="D22" s="87"/>
    </row>
    <row r="23" spans="2:4" ht="12" customHeight="1">
      <c r="B23" s="82" t="s">
        <v>166</v>
      </c>
      <c r="C23" s="87"/>
      <c r="D23" s="87"/>
    </row>
    <row r="24" spans="2:4" ht="12" customHeight="1">
      <c r="B24" s="82" t="s">
        <v>167</v>
      </c>
      <c r="C24" s="87"/>
      <c r="D24" s="87"/>
    </row>
    <row r="25" spans="2:4">
      <c r="C25" s="88"/>
      <c r="D25" s="88"/>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view="pageBreakPreview" zoomScale="115" zoomScaleNormal="100" zoomScaleSheetLayoutView="115" workbookViewId="0">
      <selection activeCell="X41" sqref="X41"/>
    </sheetView>
  </sheetViews>
  <sheetFormatPr defaultColWidth="8.75" defaultRowHeight="12"/>
  <cols>
    <col min="1" max="1" width="4.75" style="22" customWidth="1"/>
    <col min="2" max="2" width="23.5" style="22" customWidth="1"/>
    <col min="3" max="3" width="16" style="22" customWidth="1"/>
    <col min="4" max="4" width="28.5" style="22" customWidth="1"/>
    <col min="5" max="16384" width="8.75" style="22"/>
  </cols>
  <sheetData>
    <row r="1" spans="2:4">
      <c r="D1" s="121" t="s">
        <v>290</v>
      </c>
    </row>
    <row r="3" spans="2:4" s="95" customFormat="1" ht="12.6" customHeight="1">
      <c r="B3" s="357" t="s">
        <v>168</v>
      </c>
      <c r="C3" s="357"/>
      <c r="D3" s="357"/>
    </row>
    <row r="4" spans="2:4" ht="18.75">
      <c r="B4"/>
      <c r="C4"/>
      <c r="D4"/>
    </row>
    <row r="5" spans="2:4" ht="13.5">
      <c r="B5" s="79" t="s">
        <v>151</v>
      </c>
      <c r="C5" s="358"/>
      <c r="D5" s="358"/>
    </row>
    <row r="6" spans="2:4" ht="13.5">
      <c r="B6" s="79" t="s">
        <v>152</v>
      </c>
      <c r="C6" s="358"/>
      <c r="D6" s="358"/>
    </row>
    <row r="7" spans="2:4" ht="13.5">
      <c r="B7" s="359" t="s">
        <v>169</v>
      </c>
      <c r="C7" s="360"/>
      <c r="D7" s="361"/>
    </row>
    <row r="8" spans="2:4" ht="240" customHeight="1">
      <c r="B8" s="89"/>
      <c r="C8" s="90"/>
      <c r="D8" s="91"/>
    </row>
    <row r="9" spans="2:4" ht="17.45" customHeight="1">
      <c r="B9" s="116"/>
      <c r="C9" s="116"/>
      <c r="D9" s="116"/>
    </row>
    <row r="10" spans="2:4" ht="13.5">
      <c r="B10" s="92" t="s">
        <v>155</v>
      </c>
      <c r="C10" s="92" t="s">
        <v>69</v>
      </c>
      <c r="D10" s="92" t="s">
        <v>4</v>
      </c>
    </row>
    <row r="11" spans="2:4" ht="14.25">
      <c r="B11" s="93" t="s">
        <v>170</v>
      </c>
      <c r="C11" s="80"/>
      <c r="D11" s="80"/>
    </row>
    <row r="12" spans="2:4" ht="14.25">
      <c r="B12" s="93" t="s">
        <v>171</v>
      </c>
      <c r="C12" s="80"/>
      <c r="D12" s="80"/>
    </row>
    <row r="13" spans="2:4" ht="14.25">
      <c r="B13" s="93" t="s">
        <v>172</v>
      </c>
      <c r="C13" s="80"/>
      <c r="D13" s="80"/>
    </row>
    <row r="14" spans="2:4" ht="14.25">
      <c r="B14" s="93" t="s">
        <v>173</v>
      </c>
      <c r="C14" s="80"/>
      <c r="D14" s="80"/>
    </row>
    <row r="15" spans="2:4" ht="14.25">
      <c r="B15" s="93" t="s">
        <v>174</v>
      </c>
      <c r="C15" s="80"/>
      <c r="D15" s="80"/>
    </row>
    <row r="16" spans="2:4" ht="14.25">
      <c r="B16" s="93" t="s">
        <v>175</v>
      </c>
      <c r="C16" s="80"/>
      <c r="D16" s="80"/>
    </row>
    <row r="17" spans="2:4" ht="14.25">
      <c r="B17" s="94"/>
      <c r="C17" s="81"/>
      <c r="D17" s="81"/>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view="pageBreakPreview" zoomScaleNormal="100" zoomScaleSheetLayoutView="100" workbookViewId="0">
      <selection activeCell="D60" sqref="D60"/>
    </sheetView>
  </sheetViews>
  <sheetFormatPr defaultColWidth="8.75" defaultRowHeight="12"/>
  <cols>
    <col min="1" max="1" width="4.75" style="50" customWidth="1"/>
    <col min="2" max="2" width="9.25" style="50" customWidth="1"/>
    <col min="3" max="3" width="7.25" style="50" customWidth="1"/>
    <col min="4" max="4" width="13" style="50" customWidth="1"/>
    <col min="5" max="5" width="10.25" style="50" customWidth="1"/>
    <col min="6" max="6" width="8.75" style="50" customWidth="1"/>
    <col min="7" max="7" width="9.25" style="50" customWidth="1"/>
    <col min="8" max="8" width="7.25" style="50" customWidth="1"/>
    <col min="9" max="9" width="13" style="50" customWidth="1"/>
    <col min="10" max="10" width="10.25" style="50" customWidth="1"/>
    <col min="11" max="11" width="8.75" style="50" customWidth="1"/>
    <col min="12" max="16384" width="8.75" style="50"/>
  </cols>
  <sheetData>
    <row r="1" spans="2:11">
      <c r="K1" s="50" t="s">
        <v>291</v>
      </c>
    </row>
    <row r="3" spans="2:11">
      <c r="B3" s="96" t="s">
        <v>176</v>
      </c>
    </row>
    <row r="4" spans="2:11">
      <c r="K4" s="97" t="s">
        <v>64</v>
      </c>
    </row>
    <row r="5" spans="2:11">
      <c r="B5" s="239" t="s">
        <v>177</v>
      </c>
      <c r="C5" s="240"/>
      <c r="D5" s="240"/>
      <c r="E5" s="240"/>
      <c r="F5" s="241"/>
      <c r="G5" s="242" t="s">
        <v>178</v>
      </c>
      <c r="H5" s="242"/>
      <c r="I5" s="242"/>
      <c r="J5" s="242"/>
      <c r="K5" s="243"/>
    </row>
    <row r="6" spans="2:11">
      <c r="B6" s="101" t="s">
        <v>151</v>
      </c>
      <c r="C6" s="101" t="s">
        <v>152</v>
      </c>
      <c r="D6" s="101" t="s">
        <v>155</v>
      </c>
      <c r="E6" s="101" t="s">
        <v>69</v>
      </c>
      <c r="F6" s="102" t="s">
        <v>4</v>
      </c>
      <c r="G6" s="100" t="s">
        <v>151</v>
      </c>
      <c r="H6" s="103" t="s">
        <v>152</v>
      </c>
      <c r="I6" s="103" t="s">
        <v>155</v>
      </c>
      <c r="J6" s="103" t="s">
        <v>69</v>
      </c>
      <c r="K6" s="103" t="s">
        <v>4</v>
      </c>
    </row>
    <row r="7" spans="2:11">
      <c r="B7" s="104"/>
      <c r="C7" s="105"/>
      <c r="D7" s="106"/>
      <c r="E7" s="107"/>
      <c r="F7" s="108"/>
      <c r="G7" s="109"/>
      <c r="H7" s="105"/>
      <c r="I7" s="104"/>
      <c r="J7" s="107"/>
      <c r="K7" s="104"/>
    </row>
    <row r="8" spans="2:11">
      <c r="B8" s="104"/>
      <c r="C8" s="105"/>
      <c r="D8" s="106"/>
      <c r="E8" s="107"/>
      <c r="F8" s="108"/>
      <c r="G8" s="109"/>
      <c r="H8" s="105"/>
      <c r="I8" s="104"/>
      <c r="J8" s="107"/>
      <c r="K8" s="104"/>
    </row>
    <row r="9" spans="2:11">
      <c r="B9" s="104"/>
      <c r="C9" s="105"/>
      <c r="D9" s="106"/>
      <c r="E9" s="107"/>
      <c r="F9" s="108"/>
      <c r="G9" s="109"/>
      <c r="H9" s="105"/>
      <c r="I9" s="104"/>
      <c r="J9" s="107"/>
      <c r="K9" s="104"/>
    </row>
    <row r="10" spans="2:11">
      <c r="B10" s="104"/>
      <c r="C10" s="105"/>
      <c r="D10" s="106"/>
      <c r="E10" s="107"/>
      <c r="F10" s="108"/>
      <c r="G10" s="109"/>
      <c r="H10" s="105"/>
      <c r="I10" s="104"/>
      <c r="J10" s="107"/>
      <c r="K10" s="104"/>
    </row>
    <row r="11" spans="2:11">
      <c r="B11" s="104"/>
      <c r="C11" s="105"/>
      <c r="D11" s="106"/>
      <c r="E11" s="107"/>
      <c r="F11" s="108"/>
      <c r="G11" s="109"/>
      <c r="H11" s="105"/>
      <c r="I11" s="104"/>
      <c r="J11" s="107"/>
      <c r="K11" s="104"/>
    </row>
    <row r="12" spans="2:11">
      <c r="B12" s="104"/>
      <c r="C12" s="105"/>
      <c r="D12" s="106"/>
      <c r="E12" s="107"/>
      <c r="F12" s="108"/>
      <c r="G12" s="109"/>
      <c r="H12" s="105"/>
      <c r="I12" s="104"/>
      <c r="J12" s="107"/>
      <c r="K12" s="104"/>
    </row>
    <row r="13" spans="2:11">
      <c r="B13" s="104"/>
      <c r="C13" s="105"/>
      <c r="D13" s="106"/>
      <c r="E13" s="107"/>
      <c r="F13" s="108"/>
      <c r="G13" s="109"/>
      <c r="H13" s="105"/>
      <c r="I13" s="104"/>
      <c r="J13" s="107"/>
      <c r="K13" s="104"/>
    </row>
    <row r="14" spans="2:11">
      <c r="B14" s="104"/>
      <c r="C14" s="105"/>
      <c r="D14" s="106"/>
      <c r="E14" s="107"/>
      <c r="F14" s="108"/>
      <c r="G14" s="109"/>
      <c r="H14" s="105"/>
      <c r="I14" s="104"/>
      <c r="J14" s="107"/>
      <c r="K14" s="104"/>
    </row>
    <row r="15" spans="2:11">
      <c r="B15" s="104"/>
      <c r="C15" s="105"/>
      <c r="D15" s="106"/>
      <c r="E15" s="107"/>
      <c r="F15" s="108"/>
      <c r="G15" s="109"/>
      <c r="H15" s="105"/>
      <c r="I15" s="104"/>
      <c r="J15" s="107"/>
      <c r="K15" s="104"/>
    </row>
    <row r="16" spans="2:11">
      <c r="B16" s="104"/>
      <c r="C16" s="105"/>
      <c r="D16" s="106"/>
      <c r="E16" s="107"/>
      <c r="F16" s="108"/>
      <c r="G16" s="109"/>
      <c r="H16" s="105"/>
      <c r="I16" s="104"/>
      <c r="J16" s="107"/>
      <c r="K16" s="104"/>
    </row>
    <row r="17" spans="2:11">
      <c r="B17" s="104"/>
      <c r="C17" s="105"/>
      <c r="D17" s="106"/>
      <c r="E17" s="107"/>
      <c r="F17" s="108"/>
      <c r="G17" s="109"/>
      <c r="H17" s="105"/>
      <c r="I17" s="104"/>
      <c r="J17" s="107"/>
      <c r="K17" s="104"/>
    </row>
    <row r="18" spans="2:11">
      <c r="B18" s="104"/>
      <c r="C18" s="105"/>
      <c r="D18" s="106"/>
      <c r="E18" s="107"/>
      <c r="F18" s="108"/>
      <c r="G18" s="109"/>
      <c r="H18" s="105"/>
      <c r="I18" s="104"/>
      <c r="J18" s="107"/>
      <c r="K18" s="104"/>
    </row>
    <row r="19" spans="2:11">
      <c r="B19" s="104"/>
      <c r="C19" s="105"/>
      <c r="D19" s="106"/>
      <c r="E19" s="107"/>
      <c r="F19" s="108"/>
      <c r="G19" s="109"/>
      <c r="H19" s="105"/>
      <c r="I19" s="104"/>
      <c r="J19" s="107"/>
      <c r="K19" s="104"/>
    </row>
    <row r="20" spans="2:11">
      <c r="B20" s="104"/>
      <c r="C20" s="105"/>
      <c r="D20" s="106"/>
      <c r="E20" s="107"/>
      <c r="F20" s="108"/>
      <c r="G20" s="109"/>
      <c r="H20" s="105"/>
      <c r="I20" s="104"/>
      <c r="J20" s="107"/>
      <c r="K20" s="104"/>
    </row>
    <row r="21" spans="2:11">
      <c r="B21" s="104"/>
      <c r="C21" s="105"/>
      <c r="D21" s="106"/>
      <c r="E21" s="107"/>
      <c r="F21" s="108"/>
      <c r="G21" s="109"/>
      <c r="H21" s="105"/>
      <c r="I21" s="104"/>
      <c r="J21" s="107"/>
      <c r="K21" s="104"/>
    </row>
    <row r="22" spans="2:11">
      <c r="B22" s="104"/>
      <c r="C22" s="105"/>
      <c r="D22" s="106"/>
      <c r="E22" s="107"/>
      <c r="F22" s="108"/>
      <c r="G22" s="109"/>
      <c r="H22" s="105"/>
      <c r="I22" s="104"/>
      <c r="J22" s="107"/>
      <c r="K22" s="104"/>
    </row>
    <row r="23" spans="2:11">
      <c r="B23" s="104"/>
      <c r="C23" s="105"/>
      <c r="D23" s="106"/>
      <c r="E23" s="107"/>
      <c r="F23" s="108"/>
      <c r="G23" s="109"/>
      <c r="H23" s="105"/>
      <c r="I23" s="104"/>
      <c r="J23" s="107"/>
      <c r="K23" s="104"/>
    </row>
    <row r="24" spans="2:11">
      <c r="B24" s="104"/>
      <c r="C24" s="105"/>
      <c r="D24" s="106"/>
      <c r="E24" s="107"/>
      <c r="F24" s="108"/>
      <c r="G24" s="109"/>
      <c r="H24" s="105"/>
      <c r="I24" s="104"/>
      <c r="J24" s="107"/>
      <c r="K24" s="104"/>
    </row>
    <row r="25" spans="2:11">
      <c r="B25" s="104"/>
      <c r="C25" s="105"/>
      <c r="D25" s="106"/>
      <c r="E25" s="107"/>
      <c r="F25" s="108"/>
      <c r="G25" s="109"/>
      <c r="H25" s="105"/>
      <c r="I25" s="104"/>
      <c r="J25" s="107"/>
      <c r="K25" s="104"/>
    </row>
    <row r="26" spans="2:11">
      <c r="B26" s="104"/>
      <c r="C26" s="105"/>
      <c r="D26" s="106"/>
      <c r="E26" s="107"/>
      <c r="F26" s="108"/>
      <c r="G26" s="109"/>
      <c r="H26" s="105"/>
      <c r="I26" s="104"/>
      <c r="J26" s="107"/>
      <c r="K26" s="104"/>
    </row>
    <row r="27" spans="2:11">
      <c r="B27" s="104"/>
      <c r="C27" s="105"/>
      <c r="D27" s="106"/>
      <c r="E27" s="107"/>
      <c r="F27" s="108"/>
      <c r="G27" s="109"/>
      <c r="H27" s="105"/>
      <c r="I27" s="104"/>
      <c r="J27" s="107"/>
      <c r="K27" s="104"/>
    </row>
    <row r="28" spans="2:11">
      <c r="B28" s="104"/>
      <c r="C28" s="105"/>
      <c r="D28" s="106"/>
      <c r="E28" s="107"/>
      <c r="F28" s="108"/>
      <c r="G28" s="109"/>
      <c r="H28" s="105"/>
      <c r="I28" s="104"/>
      <c r="J28" s="107"/>
      <c r="K28" s="104"/>
    </row>
    <row r="29" spans="2:11">
      <c r="B29" s="104"/>
      <c r="C29" s="105"/>
      <c r="D29" s="106"/>
      <c r="E29" s="107"/>
      <c r="F29" s="108"/>
      <c r="G29" s="109"/>
      <c r="H29" s="105"/>
      <c r="I29" s="104"/>
      <c r="J29" s="107"/>
      <c r="K29" s="104"/>
    </row>
    <row r="30" spans="2:11">
      <c r="B30" s="104"/>
      <c r="C30" s="105"/>
      <c r="D30" s="106"/>
      <c r="E30" s="107"/>
      <c r="F30" s="108"/>
      <c r="G30" s="109"/>
      <c r="H30" s="105"/>
      <c r="I30" s="104"/>
      <c r="J30" s="107"/>
      <c r="K30" s="104"/>
    </row>
    <row r="31" spans="2:11">
      <c r="B31" s="104"/>
      <c r="C31" s="105"/>
      <c r="D31" s="106"/>
      <c r="E31" s="107"/>
      <c r="F31" s="108"/>
      <c r="G31" s="109"/>
      <c r="H31" s="105"/>
      <c r="I31" s="104"/>
      <c r="J31" s="107"/>
      <c r="K31" s="104"/>
    </row>
    <row r="32" spans="2:11">
      <c r="B32" s="104"/>
      <c r="C32" s="105"/>
      <c r="D32" s="106"/>
      <c r="E32" s="107"/>
      <c r="F32" s="108"/>
      <c r="G32" s="109"/>
      <c r="H32" s="105"/>
      <c r="I32" s="104"/>
      <c r="J32" s="107"/>
      <c r="K32" s="104"/>
    </row>
    <row r="33" spans="2:11">
      <c r="B33" s="104"/>
      <c r="C33" s="105"/>
      <c r="D33" s="106"/>
      <c r="E33" s="107"/>
      <c r="F33" s="108"/>
      <c r="G33" s="109"/>
      <c r="H33" s="105"/>
      <c r="I33" s="104"/>
      <c r="J33" s="107"/>
      <c r="K33" s="104"/>
    </row>
    <row r="34" spans="2:11">
      <c r="B34" s="104"/>
      <c r="C34" s="105"/>
      <c r="D34" s="106"/>
      <c r="E34" s="107"/>
      <c r="F34" s="108"/>
      <c r="G34" s="109"/>
      <c r="H34" s="105"/>
      <c r="I34" s="104"/>
      <c r="J34" s="107"/>
      <c r="K34" s="104"/>
    </row>
    <row r="35" spans="2:11">
      <c r="B35" s="104"/>
      <c r="C35" s="105"/>
      <c r="D35" s="106"/>
      <c r="E35" s="107"/>
      <c r="F35" s="108"/>
      <c r="G35" s="109"/>
      <c r="H35" s="105"/>
      <c r="I35" s="104"/>
      <c r="J35" s="107"/>
      <c r="K35" s="104"/>
    </row>
    <row r="36" spans="2:11">
      <c r="B36" s="104"/>
      <c r="C36" s="105"/>
      <c r="D36" s="106"/>
      <c r="E36" s="107"/>
      <c r="F36" s="108"/>
      <c r="G36" s="109"/>
      <c r="H36" s="105"/>
      <c r="I36" s="104"/>
      <c r="J36" s="107"/>
      <c r="K36" s="104"/>
    </row>
    <row r="37" spans="2:11">
      <c r="B37" s="104"/>
      <c r="C37" s="105"/>
      <c r="D37" s="106"/>
      <c r="E37" s="107"/>
      <c r="F37" s="108"/>
      <c r="G37" s="109"/>
      <c r="H37" s="105"/>
      <c r="I37" s="104"/>
      <c r="J37" s="107"/>
      <c r="K37" s="104"/>
    </row>
    <row r="38" spans="2:11">
      <c r="B38" s="104"/>
      <c r="C38" s="105"/>
      <c r="D38" s="106"/>
      <c r="E38" s="107"/>
      <c r="F38" s="108"/>
      <c r="G38" s="109"/>
      <c r="H38" s="105"/>
      <c r="I38" s="104"/>
      <c r="J38" s="107"/>
      <c r="K38" s="104"/>
    </row>
    <row r="39" spans="2:11">
      <c r="B39" s="104"/>
      <c r="C39" s="105"/>
      <c r="D39" s="106"/>
      <c r="E39" s="107"/>
      <c r="F39" s="108"/>
      <c r="G39" s="109"/>
      <c r="H39" s="105"/>
      <c r="I39" s="104"/>
      <c r="J39" s="107"/>
      <c r="K39" s="104"/>
    </row>
    <row r="40" spans="2:11">
      <c r="B40" s="104"/>
      <c r="C40" s="105"/>
      <c r="D40" s="106"/>
      <c r="E40" s="107"/>
      <c r="F40" s="108"/>
      <c r="G40" s="109"/>
      <c r="H40" s="105"/>
      <c r="I40" s="104"/>
      <c r="J40" s="107"/>
      <c r="K40" s="104"/>
    </row>
    <row r="41" spans="2:11">
      <c r="B41" s="104"/>
      <c r="C41" s="105"/>
      <c r="D41" s="106"/>
      <c r="E41" s="107"/>
      <c r="F41" s="108"/>
      <c r="G41" s="109"/>
      <c r="H41" s="105"/>
      <c r="I41" s="104"/>
      <c r="J41" s="107"/>
      <c r="K41" s="104"/>
    </row>
    <row r="42" spans="2:11">
      <c r="B42" s="104"/>
      <c r="C42" s="105"/>
      <c r="D42" s="106"/>
      <c r="E42" s="107"/>
      <c r="F42" s="110"/>
      <c r="G42" s="111"/>
      <c r="H42" s="105"/>
      <c r="I42" s="104"/>
      <c r="J42" s="107"/>
      <c r="K42" s="104"/>
    </row>
    <row r="43" spans="2:11">
      <c r="B43" s="104"/>
      <c r="C43" s="105"/>
      <c r="D43" s="106"/>
      <c r="E43" s="107"/>
      <c r="F43" s="110"/>
      <c r="G43" s="111"/>
      <c r="H43" s="105"/>
      <c r="I43" s="104"/>
      <c r="J43" s="107"/>
      <c r="K43" s="104"/>
    </row>
    <row r="44" spans="2:11">
      <c r="B44" s="104"/>
      <c r="C44" s="105"/>
      <c r="D44" s="106"/>
      <c r="E44" s="107"/>
      <c r="F44" s="110"/>
      <c r="G44" s="111"/>
      <c r="H44" s="105"/>
      <c r="I44" s="104"/>
      <c r="J44" s="107"/>
      <c r="K44" s="104"/>
    </row>
    <row r="45" spans="2:11">
      <c r="B45" s="104"/>
      <c r="C45" s="105"/>
      <c r="D45" s="106"/>
      <c r="E45" s="107"/>
      <c r="F45" s="110"/>
      <c r="G45" s="111"/>
      <c r="H45" s="105"/>
      <c r="I45" s="104"/>
      <c r="J45" s="107"/>
      <c r="K45" s="104"/>
    </row>
    <row r="46" spans="2:11">
      <c r="B46" s="104"/>
      <c r="C46" s="105"/>
      <c r="D46" s="106"/>
      <c r="E46" s="107"/>
      <c r="F46" s="110"/>
      <c r="G46" s="111"/>
      <c r="H46" s="105"/>
      <c r="I46" s="104"/>
      <c r="J46" s="107"/>
      <c r="K46" s="104"/>
    </row>
    <row r="47" spans="2:11">
      <c r="B47" s="104"/>
      <c r="C47" s="105"/>
      <c r="D47" s="106"/>
      <c r="E47" s="107"/>
      <c r="F47" s="110"/>
      <c r="G47" s="111"/>
      <c r="H47" s="105"/>
      <c r="I47" s="104"/>
      <c r="J47" s="107"/>
      <c r="K47" s="104"/>
    </row>
    <row r="48" spans="2:11">
      <c r="B48" s="104"/>
      <c r="C48" s="105"/>
      <c r="D48" s="106"/>
      <c r="E48" s="107"/>
      <c r="F48" s="110"/>
      <c r="G48" s="111"/>
      <c r="H48" s="105"/>
      <c r="I48" s="104"/>
      <c r="J48" s="107"/>
      <c r="K48" s="104"/>
    </row>
    <row r="49" spans="2:11">
      <c r="B49" s="104"/>
      <c r="C49" s="105"/>
      <c r="D49" s="106"/>
      <c r="E49" s="107"/>
      <c r="F49" s="110"/>
      <c r="G49" s="111"/>
      <c r="H49" s="105"/>
      <c r="I49" s="104"/>
      <c r="J49" s="107"/>
      <c r="K49" s="104"/>
    </row>
    <row r="50" spans="2:11">
      <c r="B50" s="104"/>
      <c r="C50" s="105"/>
      <c r="D50" s="106"/>
      <c r="E50" s="107"/>
      <c r="F50" s="110"/>
      <c r="G50" s="111"/>
      <c r="H50" s="105"/>
      <c r="I50" s="104"/>
      <c r="J50" s="107"/>
      <c r="K50" s="104"/>
    </row>
    <row r="51" spans="2:11">
      <c r="B51" s="104"/>
      <c r="C51" s="105"/>
      <c r="D51" s="106"/>
      <c r="E51" s="107"/>
      <c r="F51" s="110"/>
      <c r="G51" s="111"/>
      <c r="H51" s="105"/>
      <c r="I51" s="104"/>
      <c r="J51" s="107"/>
      <c r="K51" s="104"/>
    </row>
    <row r="52" spans="2:11">
      <c r="B52" s="104"/>
      <c r="C52" s="105"/>
      <c r="D52" s="106"/>
      <c r="E52" s="107"/>
      <c r="F52" s="110"/>
      <c r="G52" s="111"/>
      <c r="H52" s="105"/>
      <c r="I52" s="104"/>
      <c r="J52" s="107"/>
      <c r="K52" s="104"/>
    </row>
    <row r="54" spans="2:11">
      <c r="D54" s="98" t="s">
        <v>179</v>
      </c>
      <c r="E54" s="119"/>
      <c r="F54" s="102" t="s">
        <v>127</v>
      </c>
      <c r="G54" s="99" t="s">
        <v>180</v>
      </c>
      <c r="H54" s="100"/>
      <c r="I54" s="103" t="s">
        <v>181</v>
      </c>
    </row>
    <row r="55" spans="2:11">
      <c r="D55" s="110" t="s">
        <v>182</v>
      </c>
      <c r="E55" s="109"/>
      <c r="F55" s="112">
        <f>F56+F58</f>
        <v>0</v>
      </c>
      <c r="G55" s="117" t="s">
        <v>182</v>
      </c>
      <c r="H55" s="109"/>
      <c r="I55" s="113">
        <f>SUM(I56:I61)</f>
        <v>0</v>
      </c>
    </row>
    <row r="56" spans="2:11">
      <c r="D56" s="118" t="s">
        <v>183</v>
      </c>
      <c r="E56" s="120"/>
      <c r="F56" s="114">
        <f>SUM(F57:F57)</f>
        <v>0</v>
      </c>
      <c r="G56" s="117" t="s">
        <v>170</v>
      </c>
      <c r="H56" s="109"/>
      <c r="I56" s="107">
        <f>SUMIF(I7:I52,"助成金（中間支援法人）",J7:J52)</f>
        <v>0</v>
      </c>
    </row>
    <row r="57" spans="2:11">
      <c r="D57" s="110" t="s">
        <v>395</v>
      </c>
      <c r="E57" s="109"/>
      <c r="F57" s="115">
        <f>SUMIF(D7:D52,"食糧費",E7:E52)</f>
        <v>0</v>
      </c>
      <c r="G57" s="117" t="s">
        <v>171</v>
      </c>
      <c r="H57" s="109"/>
      <c r="I57" s="107">
        <f>SUMIF(I7:I52,"助成金（国）",J7:J52)</f>
        <v>0</v>
      </c>
    </row>
    <row r="58" spans="2:11">
      <c r="D58" s="118" t="s">
        <v>184</v>
      </c>
      <c r="E58" s="120"/>
      <c r="F58" s="114">
        <f>SUM(F59:F70)</f>
        <v>0</v>
      </c>
      <c r="G58" s="117" t="s">
        <v>172</v>
      </c>
      <c r="H58" s="109"/>
      <c r="I58" s="107">
        <f>SUMIF(I7:I52,"助成金（自治体）",J7:J52)</f>
        <v>0</v>
      </c>
    </row>
    <row r="59" spans="2:11">
      <c r="D59" s="110" t="s">
        <v>156</v>
      </c>
      <c r="E59" s="109"/>
      <c r="F59" s="115">
        <f>SUMIF(D7:D52,"賃金",E7:E52)</f>
        <v>0</v>
      </c>
      <c r="G59" s="117" t="s">
        <v>173</v>
      </c>
      <c r="H59" s="109"/>
      <c r="I59" s="107">
        <f>SUMIF(I7:I52,"助成金（民間）",J7:J52)</f>
        <v>0</v>
      </c>
    </row>
    <row r="60" spans="2:11">
      <c r="D60" s="110" t="s">
        <v>157</v>
      </c>
      <c r="E60" s="109"/>
      <c r="F60" s="115">
        <f>SUMIF(D7:D52,"諸謝金",E7:E52)</f>
        <v>0</v>
      </c>
      <c r="G60" s="117" t="s">
        <v>174</v>
      </c>
      <c r="H60" s="109"/>
      <c r="I60" s="107">
        <f>SUMIF(I7:I52,"寄附金",J7:J52)</f>
        <v>0</v>
      </c>
    </row>
    <row r="61" spans="2:11">
      <c r="D61" s="110" t="s">
        <v>158</v>
      </c>
      <c r="E61" s="109"/>
      <c r="F61" s="115">
        <f>SUMIF(D7:D52,"旅費",E7:E52)</f>
        <v>0</v>
      </c>
      <c r="G61" s="117" t="s">
        <v>175</v>
      </c>
      <c r="H61" s="109"/>
      <c r="I61" s="107">
        <f>SUMIF(I7:I52,"その他収入",J7:J52)</f>
        <v>0</v>
      </c>
    </row>
    <row r="62" spans="2:11">
      <c r="D62" s="110" t="s">
        <v>159</v>
      </c>
      <c r="E62" s="109"/>
      <c r="F62" s="115">
        <f>SUMIF(D7:D52,"消耗品費",E7:E52)</f>
        <v>0</v>
      </c>
      <c r="G62" s="117"/>
      <c r="H62" s="109"/>
      <c r="I62" s="107"/>
    </row>
    <row r="63" spans="2:11">
      <c r="D63" s="110" t="s">
        <v>160</v>
      </c>
      <c r="E63" s="109"/>
      <c r="F63" s="115">
        <f>SUMIF(D7:D52,"燃料費",E7:E52)</f>
        <v>0</v>
      </c>
      <c r="G63" s="117"/>
      <c r="H63" s="109"/>
      <c r="I63" s="107"/>
    </row>
    <row r="64" spans="2:11">
      <c r="D64" s="110" t="s">
        <v>161</v>
      </c>
      <c r="E64" s="109"/>
      <c r="F64" s="115">
        <f>SUMIF(D7:D52,"印刷製本費",E7:E52)</f>
        <v>0</v>
      </c>
      <c r="G64" s="117"/>
      <c r="H64" s="109"/>
      <c r="I64" s="107"/>
    </row>
    <row r="65" spans="4:9">
      <c r="D65" s="110" t="s">
        <v>162</v>
      </c>
      <c r="E65" s="109"/>
      <c r="F65" s="115">
        <f>SUMIF(D7:D52,"光熱水費",E7:E52)</f>
        <v>0</v>
      </c>
      <c r="G65" s="117"/>
      <c r="H65" s="109"/>
      <c r="I65" s="107"/>
    </row>
    <row r="66" spans="4:9">
      <c r="D66" s="110" t="s">
        <v>163</v>
      </c>
      <c r="E66" s="109"/>
      <c r="F66" s="115">
        <f>SUMIF(D7:D52,"雑役務費",E7:E52)</f>
        <v>0</v>
      </c>
      <c r="G66" s="117"/>
      <c r="H66" s="109"/>
      <c r="I66" s="107"/>
    </row>
    <row r="67" spans="4:9">
      <c r="D67" s="110" t="s">
        <v>164</v>
      </c>
      <c r="E67" s="109"/>
      <c r="F67" s="115">
        <f>SUMIF(D7:D52,"通信運搬費",E7:E52)</f>
        <v>0</v>
      </c>
      <c r="G67" s="117"/>
      <c r="H67" s="109"/>
      <c r="I67" s="107"/>
    </row>
    <row r="68" spans="4:9">
      <c r="D68" s="110" t="s">
        <v>165</v>
      </c>
      <c r="E68" s="109"/>
      <c r="F68" s="115">
        <f>SUMIF(D7:D52,"保険料",E7:E52)</f>
        <v>0</v>
      </c>
      <c r="G68" s="117"/>
      <c r="H68" s="109"/>
      <c r="I68" s="107"/>
    </row>
    <row r="69" spans="4:9">
      <c r="D69" s="110" t="s">
        <v>166</v>
      </c>
      <c r="E69" s="109"/>
      <c r="F69" s="115">
        <f>SUMIF(D7:D52,"委託費",E7:E52)</f>
        <v>0</v>
      </c>
      <c r="G69" s="117"/>
      <c r="H69" s="109"/>
      <c r="I69" s="107"/>
    </row>
    <row r="70" spans="4:9">
      <c r="D70" s="110" t="s">
        <v>185</v>
      </c>
      <c r="E70" s="109"/>
      <c r="F70" s="115">
        <f>SUMIF(D7:D52,"借料及び損料",E7:E52)</f>
        <v>0</v>
      </c>
      <c r="G70" s="117"/>
      <c r="H70" s="109"/>
      <c r="I70" s="107"/>
    </row>
    <row r="72" spans="4:9">
      <c r="E72" s="244" t="s">
        <v>186</v>
      </c>
      <c r="F72" s="245"/>
      <c r="G72" s="246">
        <f>I55-F55</f>
        <v>0</v>
      </c>
      <c r="H72" s="247"/>
    </row>
  </sheetData>
  <mergeCells count="4">
    <mergeCell ref="B5:F5"/>
    <mergeCell ref="G5:K5"/>
    <mergeCell ref="E72:F72"/>
    <mergeCell ref="G72:H72"/>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0" sqref="P10"/>
    </sheetView>
  </sheetViews>
  <sheetFormatPr defaultRowHeight="18.75"/>
  <cols>
    <col min="2" max="2" width="9.25" customWidth="1"/>
  </cols>
  <sheetData>
    <row r="2" spans="2:2">
      <c r="B2" t="s">
        <v>243</v>
      </c>
    </row>
    <row r="3" spans="2:2">
      <c r="B3" t="s">
        <v>0</v>
      </c>
    </row>
    <row r="4" spans="2:2">
      <c r="B4" t="s">
        <v>251</v>
      </c>
    </row>
    <row r="5" spans="2:2">
      <c r="B5" t="s">
        <v>255</v>
      </c>
    </row>
    <row r="6" spans="2:2">
      <c r="B6" t="s">
        <v>98</v>
      </c>
    </row>
    <row r="7" spans="2:2">
      <c r="B7" t="s">
        <v>286</v>
      </c>
    </row>
    <row r="8" spans="2:2">
      <c r="B8" t="s">
        <v>260</v>
      </c>
    </row>
    <row r="9" spans="2:2">
      <c r="B9" t="s">
        <v>264</v>
      </c>
    </row>
    <row r="10" spans="2:2">
      <c r="B10" t="s">
        <v>267</v>
      </c>
    </row>
    <row r="11" spans="2:2">
      <c r="B11" t="s">
        <v>268</v>
      </c>
    </row>
    <row r="12" spans="2:2">
      <c r="B12" t="s">
        <v>270</v>
      </c>
    </row>
    <row r="13" spans="2:2">
      <c r="B13" t="s">
        <v>94</v>
      </c>
    </row>
    <row r="14" spans="2:2">
      <c r="B14" t="s">
        <v>276</v>
      </c>
    </row>
    <row r="15" spans="2:2">
      <c r="B15" t="s">
        <v>278</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topLeftCell="A9" zoomScaleNormal="100" zoomScaleSheetLayoutView="100" workbookViewId="0">
      <selection activeCell="C33" sqref="C33"/>
    </sheetView>
  </sheetViews>
  <sheetFormatPr defaultColWidth="8.75" defaultRowHeight="13.5"/>
  <cols>
    <col min="1" max="1" width="5" style="1" customWidth="1"/>
    <col min="2" max="2" width="10.25" style="1" customWidth="1"/>
    <col min="3" max="3" width="77.875" style="1" customWidth="1"/>
    <col min="4" max="16384" width="8.75" style="1"/>
  </cols>
  <sheetData>
    <row r="1" spans="2:3" ht="18" customHeight="1">
      <c r="C1" s="9" t="s">
        <v>188</v>
      </c>
    </row>
    <row r="2" spans="2:3" ht="18" customHeight="1">
      <c r="B2" s="249" t="s">
        <v>15</v>
      </c>
      <c r="C2" s="249"/>
    </row>
    <row r="3" spans="2:3" ht="18" customHeight="1">
      <c r="B3" s="6" t="s">
        <v>87</v>
      </c>
      <c r="C3" s="163" t="s">
        <v>318</v>
      </c>
    </row>
    <row r="4" spans="2:3" ht="18" customHeight="1">
      <c r="B4" s="6" t="s">
        <v>88</v>
      </c>
      <c r="C4" s="163" t="s">
        <v>319</v>
      </c>
    </row>
    <row r="5" spans="2:3" ht="29.45" customHeight="1">
      <c r="B5" s="6" t="s">
        <v>17</v>
      </c>
      <c r="C5" s="166" t="s">
        <v>415</v>
      </c>
    </row>
    <row r="6" spans="2:3" ht="18" customHeight="1">
      <c r="B6" s="7" t="s">
        <v>89</v>
      </c>
      <c r="C6" s="161" t="s">
        <v>322</v>
      </c>
    </row>
    <row r="7" spans="2:3" ht="18" customHeight="1">
      <c r="B7" s="12" t="s">
        <v>18</v>
      </c>
      <c r="C7" s="12" t="s">
        <v>90</v>
      </c>
    </row>
    <row r="8" spans="2:3" ht="18" customHeight="1">
      <c r="B8" s="13"/>
      <c r="C8" s="15" t="s">
        <v>392</v>
      </c>
    </row>
    <row r="9" spans="2:3" ht="18" customHeight="1">
      <c r="B9" s="13"/>
      <c r="C9" s="15"/>
    </row>
    <row r="10" spans="2:3" ht="18" customHeight="1">
      <c r="B10" s="13"/>
      <c r="C10" s="13" t="s">
        <v>324</v>
      </c>
    </row>
    <row r="11" spans="2:3" ht="18" customHeight="1">
      <c r="B11" s="13"/>
      <c r="C11" s="167" t="s">
        <v>325</v>
      </c>
    </row>
    <row r="12" spans="2:3" ht="18" customHeight="1">
      <c r="B12" s="13"/>
      <c r="C12" s="15"/>
    </row>
    <row r="13" spans="2:3" ht="18" customHeight="1">
      <c r="B13" s="13"/>
      <c r="C13" s="13" t="s">
        <v>406</v>
      </c>
    </row>
    <row r="14" spans="2:3" ht="18" customHeight="1">
      <c r="B14" s="13"/>
      <c r="C14" s="167" t="s">
        <v>407</v>
      </c>
    </row>
    <row r="15" spans="2:3" ht="18" customHeight="1">
      <c r="B15" s="13"/>
      <c r="C15" s="15"/>
    </row>
    <row r="16" spans="2:3" ht="18" customHeight="1">
      <c r="B16" s="13"/>
      <c r="C16" s="13" t="s">
        <v>423</v>
      </c>
    </row>
    <row r="17" spans="2:4" ht="18" customHeight="1">
      <c r="B17" s="13"/>
      <c r="C17" s="167" t="s">
        <v>408</v>
      </c>
    </row>
    <row r="18" spans="2:4" ht="18" customHeight="1">
      <c r="B18" s="13"/>
      <c r="C18" s="15"/>
    </row>
    <row r="19" spans="2:4" ht="18" customHeight="1">
      <c r="B19" s="14"/>
      <c r="C19" s="14" t="s">
        <v>328</v>
      </c>
    </row>
    <row r="20" spans="2:4" ht="18" customHeight="1">
      <c r="B20" s="13"/>
      <c r="C20" s="167" t="s">
        <v>326</v>
      </c>
    </row>
    <row r="21" spans="2:4" ht="18" customHeight="1">
      <c r="B21" s="13"/>
      <c r="C21" s="167" t="s">
        <v>327</v>
      </c>
    </row>
    <row r="22" spans="2:4" ht="18" customHeight="1">
      <c r="B22" s="13"/>
      <c r="C22" s="15"/>
      <c r="D22" s="3"/>
    </row>
    <row r="23" spans="2:4" ht="18" customHeight="1">
      <c r="B23" s="13"/>
      <c r="C23" s="14" t="s">
        <v>424</v>
      </c>
    </row>
    <row r="24" spans="2:4" ht="18" customHeight="1">
      <c r="B24" s="13"/>
      <c r="C24" s="167" t="s">
        <v>329</v>
      </c>
    </row>
    <row r="25" spans="2:4" ht="18" customHeight="1">
      <c r="B25" s="13"/>
      <c r="C25" s="15"/>
    </row>
    <row r="26" spans="2:4" ht="18" customHeight="1">
      <c r="B26" s="14"/>
      <c r="C26" s="14" t="s">
        <v>469</v>
      </c>
    </row>
    <row r="27" spans="2:4" ht="18" customHeight="1">
      <c r="B27" s="14"/>
      <c r="C27" s="11" t="s">
        <v>102</v>
      </c>
    </row>
    <row r="28" spans="2:4" ht="18" customHeight="1">
      <c r="B28" s="14"/>
      <c r="C28" s="11" t="s">
        <v>330</v>
      </c>
    </row>
    <row r="29" spans="2:4" ht="18" customHeight="1">
      <c r="B29" s="14"/>
      <c r="C29" s="11" t="s">
        <v>331</v>
      </c>
    </row>
    <row r="30" spans="2:4" ht="18" customHeight="1">
      <c r="B30" s="14"/>
      <c r="C30" s="11" t="s">
        <v>332</v>
      </c>
    </row>
    <row r="31" spans="2:4" ht="18" customHeight="1">
      <c r="B31" s="14"/>
      <c r="C31" s="11" t="s">
        <v>101</v>
      </c>
    </row>
    <row r="32" spans="2:4" ht="18" customHeight="1">
      <c r="B32" s="14"/>
      <c r="C32" s="14" t="s">
        <v>470</v>
      </c>
    </row>
    <row r="33" spans="2:3" ht="18" customHeight="1">
      <c r="B33" s="8"/>
      <c r="C33" s="5"/>
    </row>
    <row r="34" spans="2:3" ht="18" customHeight="1">
      <c r="B34" s="1" t="s">
        <v>13</v>
      </c>
    </row>
    <row r="35" spans="2:3">
      <c r="B35" s="1" t="s">
        <v>296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zoomScaleNormal="85" zoomScaleSheetLayoutView="100" workbookViewId="0">
      <selection activeCell="H61" sqref="H61"/>
    </sheetView>
  </sheetViews>
  <sheetFormatPr defaultColWidth="8.75" defaultRowHeight="14.45" customHeight="1"/>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c r="M1" s="1" t="s">
        <v>189</v>
      </c>
    </row>
    <row r="3" spans="1:14" ht="14.45" customHeight="1">
      <c r="B3" s="255" t="s">
        <v>115</v>
      </c>
      <c r="C3" s="255"/>
      <c r="D3" s="255"/>
      <c r="E3" s="255"/>
      <c r="F3" s="255"/>
      <c r="G3" s="255"/>
      <c r="H3" s="255"/>
      <c r="I3" s="255"/>
      <c r="J3" s="255"/>
      <c r="K3" s="255"/>
      <c r="L3" s="255"/>
      <c r="M3" s="255"/>
    </row>
    <row r="4" spans="1:14" ht="14.45" customHeight="1">
      <c r="B4" s="23"/>
      <c r="C4" s="23"/>
      <c r="D4" s="23"/>
      <c r="E4" s="23"/>
      <c r="F4" s="23"/>
      <c r="G4" s="23"/>
      <c r="H4" s="23"/>
      <c r="I4" s="23"/>
      <c r="J4" s="23"/>
      <c r="K4" s="23"/>
      <c r="L4" s="23"/>
      <c r="M4" s="23"/>
    </row>
    <row r="5" spans="1:14" ht="14.45" customHeight="1">
      <c r="B5" s="2"/>
      <c r="C5" s="24"/>
      <c r="D5" s="2"/>
      <c r="E5" s="2"/>
      <c r="F5" s="2"/>
      <c r="G5" s="256" t="s">
        <v>109</v>
      </c>
      <c r="H5" s="257"/>
      <c r="I5" s="257"/>
      <c r="J5" s="257"/>
      <c r="K5" s="257"/>
      <c r="L5" s="257"/>
      <c r="M5" s="258"/>
    </row>
    <row r="6" spans="1:14" ht="14.45" customHeight="1">
      <c r="B6" s="2"/>
      <c r="C6" s="2"/>
      <c r="D6" s="2"/>
      <c r="E6" s="2"/>
      <c r="F6" s="2"/>
      <c r="G6" s="262" t="s">
        <v>396</v>
      </c>
      <c r="H6" s="263"/>
      <c r="I6" s="263"/>
      <c r="J6" s="263"/>
      <c r="K6" s="263"/>
      <c r="L6" s="263"/>
      <c r="M6" s="264"/>
    </row>
    <row r="7" spans="1:14" ht="14.45" customHeight="1">
      <c r="B7" s="2"/>
      <c r="C7" s="2"/>
      <c r="D7" s="2"/>
      <c r="E7" s="2"/>
      <c r="F7" s="2"/>
      <c r="G7" s="21"/>
      <c r="H7" s="21"/>
      <c r="I7" s="21"/>
      <c r="J7" s="21"/>
      <c r="K7" s="21"/>
      <c r="L7" s="21"/>
      <c r="M7" s="21"/>
    </row>
    <row r="8" spans="1:14" ht="13.5">
      <c r="B8" s="52" t="s">
        <v>111</v>
      </c>
      <c r="C8" s="53"/>
      <c r="D8" s="4"/>
      <c r="E8" s="52" t="s">
        <v>119</v>
      </c>
      <c r="F8" s="53"/>
      <c r="G8" s="53"/>
      <c r="H8" s="53"/>
      <c r="I8" s="53"/>
      <c r="J8" s="4"/>
      <c r="K8" s="260">
        <f>K14</f>
        <v>999000</v>
      </c>
      <c r="L8" s="261"/>
      <c r="M8" s="4" t="s">
        <v>1</v>
      </c>
    </row>
    <row r="9" spans="1:14" ht="13.5">
      <c r="B9" s="52" t="s">
        <v>112</v>
      </c>
      <c r="C9" s="53"/>
      <c r="D9" s="4"/>
      <c r="E9" s="1" t="s">
        <v>120</v>
      </c>
      <c r="K9" s="260">
        <v>0</v>
      </c>
      <c r="L9" s="261"/>
      <c r="M9" s="4" t="s">
        <v>1</v>
      </c>
      <c r="N9" s="1" t="s">
        <v>333</v>
      </c>
    </row>
    <row r="10" spans="1:14" ht="13.5">
      <c r="B10" s="52" t="s">
        <v>116</v>
      </c>
      <c r="C10" s="53"/>
      <c r="D10" s="4"/>
      <c r="E10" s="52" t="s">
        <v>117</v>
      </c>
      <c r="F10" s="53"/>
      <c r="G10" s="53"/>
      <c r="H10" s="53"/>
      <c r="I10" s="53"/>
      <c r="J10" s="4"/>
      <c r="K10" s="260">
        <f>別3!K8-別3!K9</f>
        <v>999000</v>
      </c>
      <c r="L10" s="261"/>
      <c r="M10" s="4" t="s">
        <v>1</v>
      </c>
    </row>
    <row r="11" spans="1:14" ht="13.5">
      <c r="B11" s="52" t="s">
        <v>359</v>
      </c>
      <c r="C11" s="53"/>
      <c r="D11" s="4"/>
      <c r="E11" s="52" t="s">
        <v>360</v>
      </c>
      <c r="F11" s="53"/>
      <c r="G11" s="53"/>
      <c r="H11" s="53"/>
      <c r="I11" s="53"/>
      <c r="J11" s="4"/>
      <c r="K11" s="260">
        <f>K10</f>
        <v>999000</v>
      </c>
      <c r="L11" s="261"/>
      <c r="M11" s="4" t="s">
        <v>1</v>
      </c>
    </row>
    <row r="12" spans="1:14" ht="14.45" customHeight="1">
      <c r="B12" s="2"/>
      <c r="C12" s="2"/>
      <c r="D12" s="2"/>
      <c r="E12" s="2"/>
      <c r="F12" s="2"/>
      <c r="G12" s="21"/>
      <c r="H12" s="21"/>
      <c r="I12" s="21"/>
      <c r="J12" s="21"/>
      <c r="K12" s="25"/>
      <c r="L12" s="25"/>
      <c r="M12" s="25"/>
    </row>
    <row r="13" spans="1:14" ht="14.45" customHeight="1" thickBot="1">
      <c r="B13" s="54" t="s">
        <v>118</v>
      </c>
      <c r="C13" s="2"/>
      <c r="D13" s="2"/>
      <c r="E13" s="2"/>
      <c r="F13" s="2"/>
      <c r="G13" s="2"/>
      <c r="H13" s="2"/>
      <c r="I13" s="259"/>
      <c r="J13" s="259"/>
      <c r="K13" s="26"/>
      <c r="L13" s="259" t="s">
        <v>64</v>
      </c>
      <c r="M13" s="259"/>
    </row>
    <row r="14" spans="1:14" ht="27.6" customHeight="1" thickTop="1" thickBot="1">
      <c r="B14" s="250" t="s">
        <v>65</v>
      </c>
      <c r="C14" s="251"/>
      <c r="D14" s="251"/>
      <c r="E14" s="251"/>
      <c r="F14" s="251"/>
      <c r="G14" s="251"/>
      <c r="H14" s="251"/>
      <c r="I14" s="251"/>
      <c r="J14" s="252"/>
      <c r="K14" s="253">
        <f>K23+K32+K44</f>
        <v>999000</v>
      </c>
      <c r="L14" s="253"/>
      <c r="M14" s="254"/>
    </row>
    <row r="15" spans="1:14" ht="14.45" customHeight="1" thickBot="1">
      <c r="B15" s="27"/>
      <c r="C15" s="28" t="s">
        <v>2</v>
      </c>
      <c r="D15" s="29" t="s">
        <v>6</v>
      </c>
      <c r="E15" s="276" t="s">
        <v>66</v>
      </c>
      <c r="F15" s="277"/>
      <c r="G15" s="277"/>
      <c r="H15" s="277"/>
      <c r="I15" s="277"/>
      <c r="J15" s="277"/>
      <c r="K15" s="277"/>
      <c r="L15" s="277"/>
      <c r="M15" s="278"/>
    </row>
    <row r="16" spans="1:14" ht="14.45" customHeight="1" thickBot="1">
      <c r="A16" s="30"/>
      <c r="B16" s="31"/>
      <c r="C16" s="32"/>
      <c r="D16" s="33" t="s">
        <v>67</v>
      </c>
      <c r="E16" s="33" t="s">
        <v>68</v>
      </c>
      <c r="F16" s="33" t="s">
        <v>69</v>
      </c>
      <c r="G16" s="34" t="s">
        <v>3</v>
      </c>
      <c r="H16" s="34" t="s">
        <v>5</v>
      </c>
      <c r="I16" s="35" t="s">
        <v>69</v>
      </c>
      <c r="J16" s="34" t="s">
        <v>3</v>
      </c>
      <c r="K16" s="34" t="s">
        <v>5</v>
      </c>
      <c r="L16" s="33" t="s">
        <v>96</v>
      </c>
      <c r="M16" s="36" t="s">
        <v>3</v>
      </c>
    </row>
    <row r="17" spans="2:14" ht="14.45" customHeight="1">
      <c r="B17" s="265" t="s">
        <v>70</v>
      </c>
      <c r="C17" s="168" t="s">
        <v>91</v>
      </c>
      <c r="D17" s="169">
        <f>F17*I17*L17</f>
        <v>770000</v>
      </c>
      <c r="E17" s="170" t="s">
        <v>413</v>
      </c>
      <c r="F17" s="172">
        <v>5000</v>
      </c>
      <c r="G17" s="173" t="s">
        <v>1</v>
      </c>
      <c r="H17" s="174" t="s">
        <v>5</v>
      </c>
      <c r="I17" s="175">
        <v>7</v>
      </c>
      <c r="J17" s="176" t="s">
        <v>8</v>
      </c>
      <c r="K17" s="174" t="s">
        <v>5</v>
      </c>
      <c r="L17" s="172">
        <v>22</v>
      </c>
      <c r="M17" s="177" t="s">
        <v>100</v>
      </c>
    </row>
    <row r="18" spans="2:14" ht="14.45" customHeight="1">
      <c r="B18" s="266"/>
      <c r="C18" s="49"/>
      <c r="D18" s="37">
        <f>F18*I18*L18</f>
        <v>0</v>
      </c>
      <c r="E18" s="47"/>
      <c r="F18" s="37"/>
      <c r="G18" s="38"/>
      <c r="H18" s="39" t="s">
        <v>5</v>
      </c>
      <c r="I18" s="40"/>
      <c r="J18" s="41"/>
      <c r="K18" s="39" t="s">
        <v>5</v>
      </c>
      <c r="L18" s="37"/>
      <c r="M18" s="42" t="s">
        <v>71</v>
      </c>
    </row>
    <row r="19" spans="2:14" ht="14.45" customHeight="1">
      <c r="B19" s="266"/>
      <c r="C19" s="49"/>
      <c r="D19" s="37">
        <f>F19*I19*L19</f>
        <v>0</v>
      </c>
      <c r="E19" s="47"/>
      <c r="F19" s="37"/>
      <c r="G19" s="38"/>
      <c r="H19" s="39" t="s">
        <v>5</v>
      </c>
      <c r="I19" s="40"/>
      <c r="J19" s="41"/>
      <c r="K19" s="39" t="s">
        <v>5</v>
      </c>
      <c r="L19" s="37"/>
      <c r="M19" s="42" t="s">
        <v>71</v>
      </c>
    </row>
    <row r="20" spans="2:14" ht="14.45" customHeight="1">
      <c r="B20" s="266"/>
      <c r="C20" s="49"/>
      <c r="D20" s="37">
        <f t="shared" ref="D20:D22" si="0">500*I20*L20</f>
        <v>0</v>
      </c>
      <c r="E20" s="37"/>
      <c r="F20" s="37"/>
      <c r="G20" s="38"/>
      <c r="H20" s="39" t="s">
        <v>5</v>
      </c>
      <c r="I20" s="40"/>
      <c r="J20" s="41"/>
      <c r="K20" s="39" t="s">
        <v>5</v>
      </c>
      <c r="L20" s="37"/>
      <c r="M20" s="42" t="s">
        <v>71</v>
      </c>
    </row>
    <row r="21" spans="2:14" ht="14.45" customHeight="1">
      <c r="B21" s="266"/>
      <c r="C21" s="49"/>
      <c r="D21" s="37">
        <f t="shared" si="0"/>
        <v>0</v>
      </c>
      <c r="E21" s="37"/>
      <c r="F21" s="37"/>
      <c r="G21" s="38"/>
      <c r="H21" s="39" t="s">
        <v>5</v>
      </c>
      <c r="I21" s="40"/>
      <c r="J21" s="41"/>
      <c r="K21" s="39" t="s">
        <v>5</v>
      </c>
      <c r="L21" s="37"/>
      <c r="M21" s="42" t="s">
        <v>71</v>
      </c>
    </row>
    <row r="22" spans="2:14" ht="14.45" customHeight="1">
      <c r="B22" s="266"/>
      <c r="C22" s="49"/>
      <c r="D22" s="37">
        <f t="shared" si="0"/>
        <v>0</v>
      </c>
      <c r="E22" s="37"/>
      <c r="F22" s="37"/>
      <c r="G22" s="38"/>
      <c r="H22" s="39" t="s">
        <v>5</v>
      </c>
      <c r="I22" s="40"/>
      <c r="J22" s="41"/>
      <c r="K22" s="39" t="s">
        <v>5</v>
      </c>
      <c r="L22" s="37"/>
      <c r="M22" s="42" t="s">
        <v>71</v>
      </c>
    </row>
    <row r="23" spans="2:14" ht="14.45" customHeight="1">
      <c r="B23" s="266"/>
      <c r="C23" s="268" t="s">
        <v>6</v>
      </c>
      <c r="D23" s="270">
        <f>SUM(D16:D22)</f>
        <v>770000</v>
      </c>
      <c r="E23" s="272" t="s">
        <v>80</v>
      </c>
      <c r="F23" s="272"/>
      <c r="G23" s="272"/>
      <c r="H23" s="274" t="s">
        <v>77</v>
      </c>
      <c r="I23" s="274"/>
      <c r="J23" s="274"/>
      <c r="K23" s="279">
        <f>ROUNDDOWN(D23,-3)</f>
        <v>770000</v>
      </c>
      <c r="L23" s="279">
        <f>ROUNDDOWN(K23,-3)</f>
        <v>770000</v>
      </c>
      <c r="M23" s="280">
        <f>ROUNDDOWN(L23,-3)</f>
        <v>770000</v>
      </c>
      <c r="N23" s="51"/>
    </row>
    <row r="24" spans="2:14" ht="14.45" customHeight="1" thickBot="1">
      <c r="B24" s="267"/>
      <c r="C24" s="269"/>
      <c r="D24" s="271"/>
      <c r="E24" s="273"/>
      <c r="F24" s="273"/>
      <c r="G24" s="273"/>
      <c r="H24" s="275"/>
      <c r="I24" s="275"/>
      <c r="J24" s="275"/>
      <c r="K24" s="281">
        <f>ROUNDDOWN(J24,-3)</f>
        <v>0</v>
      </c>
      <c r="L24" s="281">
        <f>ROUNDDOWN(K24,-3)</f>
        <v>0</v>
      </c>
      <c r="M24" s="282">
        <f>ROUNDDOWN(L24,-3)</f>
        <v>0</v>
      </c>
    </row>
    <row r="25" spans="2:14" ht="14.45" customHeight="1">
      <c r="B25" s="293" t="s">
        <v>72</v>
      </c>
      <c r="C25" s="178" t="s">
        <v>0</v>
      </c>
      <c r="D25" s="172">
        <f>F25*I25*L25</f>
        <v>14000</v>
      </c>
      <c r="E25" s="179" t="s">
        <v>92</v>
      </c>
      <c r="F25" s="172">
        <v>1000</v>
      </c>
      <c r="G25" s="173" t="s">
        <v>1</v>
      </c>
      <c r="H25" s="174" t="s">
        <v>93</v>
      </c>
      <c r="I25" s="172">
        <v>2</v>
      </c>
      <c r="J25" s="173" t="s">
        <v>7</v>
      </c>
      <c r="K25" s="174" t="s">
        <v>93</v>
      </c>
      <c r="L25" s="172">
        <v>7</v>
      </c>
      <c r="M25" s="180" t="s">
        <v>8</v>
      </c>
    </row>
    <row r="26" spans="2:14" ht="14.45" customHeight="1">
      <c r="B26" s="294"/>
      <c r="C26" s="181" t="s">
        <v>94</v>
      </c>
      <c r="D26" s="171">
        <f>F26*I26*L26</f>
        <v>1400</v>
      </c>
      <c r="E26" s="182" t="s">
        <v>95</v>
      </c>
      <c r="F26" s="171">
        <v>100</v>
      </c>
      <c r="G26" s="163" t="s">
        <v>1</v>
      </c>
      <c r="H26" s="183" t="s">
        <v>93</v>
      </c>
      <c r="I26" s="171">
        <v>2</v>
      </c>
      <c r="J26" s="163" t="s">
        <v>7</v>
      </c>
      <c r="K26" s="183" t="s">
        <v>93</v>
      </c>
      <c r="L26" s="171">
        <v>7</v>
      </c>
      <c r="M26" s="184" t="s">
        <v>8</v>
      </c>
    </row>
    <row r="27" spans="2:14" ht="14.45" customHeight="1">
      <c r="B27" s="294"/>
      <c r="C27" s="181" t="s">
        <v>278</v>
      </c>
      <c r="D27" s="171">
        <f>F27*I27*L27</f>
        <v>14000</v>
      </c>
      <c r="E27" s="182" t="s">
        <v>97</v>
      </c>
      <c r="F27" s="171">
        <v>1000</v>
      </c>
      <c r="G27" s="163" t="s">
        <v>1</v>
      </c>
      <c r="H27" s="183" t="s">
        <v>5</v>
      </c>
      <c r="I27" s="171">
        <v>2</v>
      </c>
      <c r="J27" s="163" t="s">
        <v>110</v>
      </c>
      <c r="K27" s="183" t="s">
        <v>5</v>
      </c>
      <c r="L27" s="171">
        <v>7</v>
      </c>
      <c r="M27" s="184" t="s">
        <v>8</v>
      </c>
    </row>
    <row r="28" spans="2:14" ht="14.45" customHeight="1">
      <c r="B28" s="294"/>
      <c r="C28" s="123"/>
      <c r="D28" s="37">
        <f t="shared" ref="D28:D31" si="1">F28*I28*L28</f>
        <v>0</v>
      </c>
      <c r="E28" s="48"/>
      <c r="F28" s="37"/>
      <c r="G28" s="38"/>
      <c r="H28" s="39" t="s">
        <v>5</v>
      </c>
      <c r="I28" s="37"/>
      <c r="J28" s="38"/>
      <c r="K28" s="39" t="s">
        <v>5</v>
      </c>
      <c r="L28" s="37"/>
      <c r="M28" s="45"/>
    </row>
    <row r="29" spans="2:14" ht="14.45" customHeight="1">
      <c r="B29" s="294"/>
      <c r="C29" s="123"/>
      <c r="D29" s="37">
        <f t="shared" si="1"/>
        <v>0</v>
      </c>
      <c r="E29" s="48"/>
      <c r="F29" s="37"/>
      <c r="G29" s="38"/>
      <c r="H29" s="39" t="s">
        <v>5</v>
      </c>
      <c r="I29" s="37"/>
      <c r="J29" s="38"/>
      <c r="K29" s="39" t="s">
        <v>5</v>
      </c>
      <c r="L29" s="37"/>
      <c r="M29" s="45"/>
    </row>
    <row r="30" spans="2:14" ht="14.45" customHeight="1">
      <c r="B30" s="294"/>
      <c r="C30" s="123"/>
      <c r="D30" s="37">
        <f t="shared" si="1"/>
        <v>0</v>
      </c>
      <c r="E30" s="48"/>
      <c r="F30" s="37"/>
      <c r="G30" s="38"/>
      <c r="H30" s="39" t="s">
        <v>5</v>
      </c>
      <c r="I30" s="37"/>
      <c r="J30" s="38"/>
      <c r="K30" s="39" t="s">
        <v>5</v>
      </c>
      <c r="L30" s="37"/>
      <c r="M30" s="45"/>
    </row>
    <row r="31" spans="2:14" ht="14.45" customHeight="1">
      <c r="B31" s="294"/>
      <c r="C31" s="122"/>
      <c r="D31" s="37">
        <f t="shared" si="1"/>
        <v>0</v>
      </c>
      <c r="E31" s="48"/>
      <c r="F31" s="37"/>
      <c r="G31" s="38"/>
      <c r="H31" s="39" t="s">
        <v>5</v>
      </c>
      <c r="I31" s="37"/>
      <c r="J31" s="38"/>
      <c r="K31" s="44" t="s">
        <v>5</v>
      </c>
      <c r="L31" s="43"/>
      <c r="M31" s="46"/>
    </row>
    <row r="32" spans="2:14" ht="14.45" customHeight="1">
      <c r="B32" s="294"/>
      <c r="C32" s="296" t="s">
        <v>6</v>
      </c>
      <c r="D32" s="298">
        <f>SUM(D25:D31)</f>
        <v>29400</v>
      </c>
      <c r="E32" s="272" t="s">
        <v>80</v>
      </c>
      <c r="F32" s="272"/>
      <c r="G32" s="272"/>
      <c r="H32" s="274" t="s">
        <v>78</v>
      </c>
      <c r="I32" s="274"/>
      <c r="J32" s="274"/>
      <c r="K32" s="270">
        <f>ROUNDDOWN(D32,-3)</f>
        <v>29000</v>
      </c>
      <c r="L32" s="270">
        <f>ROUNDDOWN(K32,-3)</f>
        <v>29000</v>
      </c>
      <c r="M32" s="290">
        <f>ROUNDDOWN(L32,-3)</f>
        <v>29000</v>
      </c>
    </row>
    <row r="33" spans="2:13" ht="14.45" customHeight="1">
      <c r="B33" s="294"/>
      <c r="C33" s="297"/>
      <c r="D33" s="299"/>
      <c r="E33" s="272"/>
      <c r="F33" s="272"/>
      <c r="G33" s="272"/>
      <c r="H33" s="274"/>
      <c r="I33" s="274"/>
      <c r="J33" s="274"/>
      <c r="K33" s="270">
        <f>ROUNDDOWN(J33,-3)</f>
        <v>0</v>
      </c>
      <c r="L33" s="270">
        <f>ROUNDDOWN(K33,-3)</f>
        <v>0</v>
      </c>
      <c r="M33" s="290">
        <f>ROUNDDOWN(L33,-3)</f>
        <v>0</v>
      </c>
    </row>
    <row r="34" spans="2:13" ht="14.45" customHeight="1">
      <c r="B34" s="294"/>
      <c r="C34" s="300"/>
      <c r="D34" s="301"/>
      <c r="E34" s="306" t="s">
        <v>76</v>
      </c>
      <c r="F34" s="306"/>
      <c r="G34" s="306"/>
      <c r="H34" s="306"/>
      <c r="I34" s="306"/>
      <c r="J34" s="306"/>
      <c r="K34" s="291">
        <f>K23*0.2</f>
        <v>154000</v>
      </c>
      <c r="L34" s="291"/>
      <c r="M34" s="292"/>
    </row>
    <row r="35" spans="2:13" ht="14.45" customHeight="1">
      <c r="B35" s="294"/>
      <c r="C35" s="302"/>
      <c r="D35" s="303"/>
      <c r="E35" s="307" t="s">
        <v>81</v>
      </c>
      <c r="F35" s="307"/>
      <c r="G35" s="307"/>
      <c r="H35" s="307"/>
      <c r="I35" s="307"/>
      <c r="J35" s="307"/>
      <c r="K35" s="283">
        <f>MIN(K32,K34)</f>
        <v>29000</v>
      </c>
      <c r="L35" s="284"/>
      <c r="M35" s="285"/>
    </row>
    <row r="36" spans="2:13" ht="14.45" customHeight="1" thickBot="1">
      <c r="B36" s="295"/>
      <c r="C36" s="304"/>
      <c r="D36" s="305"/>
      <c r="E36" s="286" t="s">
        <v>79</v>
      </c>
      <c r="F36" s="286"/>
      <c r="G36" s="286"/>
      <c r="H36" s="286"/>
      <c r="I36" s="286"/>
      <c r="J36" s="286"/>
      <c r="K36" s="287" t="str">
        <f>IF(K35&lt;=K34,"OK","NG")</f>
        <v>OK</v>
      </c>
      <c r="L36" s="288"/>
      <c r="M36" s="289"/>
    </row>
    <row r="37" spans="2:13" ht="14.45" customHeight="1">
      <c r="B37" s="308" t="s">
        <v>293</v>
      </c>
      <c r="C37" s="179" t="s">
        <v>104</v>
      </c>
      <c r="D37" s="172">
        <f t="shared" ref="D37:D40" si="2">F37*I37*L37</f>
        <v>300000</v>
      </c>
      <c r="E37" s="179" t="s">
        <v>106</v>
      </c>
      <c r="F37" s="172">
        <v>1</v>
      </c>
      <c r="G37" s="173" t="s">
        <v>108</v>
      </c>
      <c r="H37" s="174" t="s">
        <v>5</v>
      </c>
      <c r="I37" s="172">
        <v>1</v>
      </c>
      <c r="J37" s="173" t="s">
        <v>8</v>
      </c>
      <c r="K37" s="174" t="s">
        <v>5</v>
      </c>
      <c r="L37" s="172">
        <v>300000</v>
      </c>
      <c r="M37" s="180" t="s">
        <v>1</v>
      </c>
    </row>
    <row r="38" spans="2:13" ht="14.45" customHeight="1">
      <c r="B38" s="309"/>
      <c r="C38" s="182" t="s">
        <v>105</v>
      </c>
      <c r="D38" s="171">
        <f t="shared" si="2"/>
        <v>40000</v>
      </c>
      <c r="E38" s="182" t="s">
        <v>107</v>
      </c>
      <c r="F38" s="171">
        <v>2</v>
      </c>
      <c r="G38" s="163" t="s">
        <v>108</v>
      </c>
      <c r="H38" s="183" t="s">
        <v>5</v>
      </c>
      <c r="I38" s="171">
        <v>1</v>
      </c>
      <c r="J38" s="163" t="s">
        <v>8</v>
      </c>
      <c r="K38" s="183" t="s">
        <v>5</v>
      </c>
      <c r="L38" s="171">
        <v>20000</v>
      </c>
      <c r="M38" s="184" t="s">
        <v>1</v>
      </c>
    </row>
    <row r="39" spans="2:13" ht="14.45" customHeight="1">
      <c r="B39" s="309"/>
      <c r="C39" s="48"/>
      <c r="D39" s="37">
        <f t="shared" si="2"/>
        <v>0</v>
      </c>
      <c r="E39" s="48"/>
      <c r="F39" s="37"/>
      <c r="G39" s="38"/>
      <c r="H39" s="39" t="s">
        <v>5</v>
      </c>
      <c r="I39" s="37"/>
      <c r="J39" s="38"/>
      <c r="K39" s="39" t="s">
        <v>5</v>
      </c>
      <c r="L39" s="37"/>
      <c r="M39" s="45"/>
    </row>
    <row r="40" spans="2:13" ht="14.45" customHeight="1">
      <c r="B40" s="309"/>
      <c r="C40" s="48"/>
      <c r="D40" s="37">
        <f t="shared" si="2"/>
        <v>0</v>
      </c>
      <c r="E40" s="48"/>
      <c r="F40" s="37"/>
      <c r="G40" s="38"/>
      <c r="H40" s="39" t="s">
        <v>5</v>
      </c>
      <c r="I40" s="37"/>
      <c r="J40" s="38"/>
      <c r="K40" s="39" t="s">
        <v>5</v>
      </c>
      <c r="L40" s="37"/>
      <c r="M40" s="45"/>
    </row>
    <row r="41" spans="2:13" ht="14.45" customHeight="1">
      <c r="B41" s="309"/>
      <c r="C41" s="268" t="s">
        <v>6</v>
      </c>
      <c r="D41" s="270">
        <f>SUM(D37:D40)</f>
        <v>340000</v>
      </c>
      <c r="E41" s="311" t="s">
        <v>425</v>
      </c>
      <c r="F41" s="311"/>
      <c r="G41" s="311"/>
      <c r="H41" s="312" t="s">
        <v>99</v>
      </c>
      <c r="I41" s="312"/>
      <c r="J41" s="312"/>
      <c r="K41" s="270">
        <f>ROUNDDOWN(D41*2/3,-3)</f>
        <v>226000</v>
      </c>
      <c r="L41" s="270">
        <f>ROUNDDOWN(K41,-3)</f>
        <v>226000</v>
      </c>
      <c r="M41" s="290">
        <f>ROUNDDOWN(L41,-3)</f>
        <v>226000</v>
      </c>
    </row>
    <row r="42" spans="2:13" ht="14.45" customHeight="1">
      <c r="B42" s="309"/>
      <c r="C42" s="268"/>
      <c r="D42" s="270"/>
      <c r="E42" s="311"/>
      <c r="F42" s="311"/>
      <c r="G42" s="311"/>
      <c r="H42" s="312"/>
      <c r="I42" s="312"/>
      <c r="J42" s="312"/>
      <c r="K42" s="270">
        <f>ROUNDDOWN(J42,-3)</f>
        <v>0</v>
      </c>
      <c r="L42" s="270">
        <f>ROUNDDOWN(K42,-3)</f>
        <v>0</v>
      </c>
      <c r="M42" s="290">
        <f>ROUNDDOWN(L42,-3)</f>
        <v>0</v>
      </c>
    </row>
    <row r="43" spans="2:13" ht="14.45" customHeight="1">
      <c r="B43" s="309"/>
      <c r="C43" s="296"/>
      <c r="D43" s="298"/>
      <c r="E43" s="313" t="s">
        <v>426</v>
      </c>
      <c r="F43" s="313"/>
      <c r="G43" s="313"/>
      <c r="H43" s="313"/>
      <c r="I43" s="313"/>
      <c r="J43" s="313"/>
      <c r="K43" s="291">
        <v>200000</v>
      </c>
      <c r="L43" s="291"/>
      <c r="M43" s="292"/>
    </row>
    <row r="44" spans="2:13" ht="27.6" customHeight="1" thickBot="1">
      <c r="B44" s="310"/>
      <c r="C44" s="269"/>
      <c r="D44" s="271"/>
      <c r="E44" s="314" t="s">
        <v>427</v>
      </c>
      <c r="F44" s="314"/>
      <c r="G44" s="314"/>
      <c r="H44" s="314"/>
      <c r="I44" s="314"/>
      <c r="J44" s="314"/>
      <c r="K44" s="287">
        <f>MIN(K41,K43)</f>
        <v>200000</v>
      </c>
      <c r="L44" s="288"/>
      <c r="M44" s="289"/>
    </row>
    <row r="45" spans="2:13" ht="14.45" customHeight="1">
      <c r="B45" s="2" t="s">
        <v>73</v>
      </c>
      <c r="C45" s="2"/>
      <c r="D45" s="2"/>
      <c r="E45" s="2"/>
      <c r="F45" s="2"/>
      <c r="G45" s="2"/>
      <c r="H45" s="2"/>
      <c r="I45" s="2"/>
      <c r="J45" s="2"/>
      <c r="K45" s="2"/>
      <c r="L45" s="2"/>
      <c r="M45" s="2"/>
    </row>
    <row r="46" spans="2:13" ht="14.45" customHeight="1">
      <c r="B46" s="2" t="s">
        <v>113</v>
      </c>
      <c r="C46" s="2"/>
      <c r="D46" s="2"/>
      <c r="E46" s="2"/>
      <c r="F46" s="2"/>
      <c r="G46" s="2"/>
      <c r="H46" s="2"/>
      <c r="I46" s="2"/>
      <c r="J46" s="2"/>
      <c r="K46" s="2"/>
      <c r="L46" s="2"/>
      <c r="M46" s="2"/>
    </row>
    <row r="47" spans="2:13" ht="14.45" customHeight="1">
      <c r="B47" s="2" t="s">
        <v>74</v>
      </c>
      <c r="C47" s="24"/>
      <c r="D47" s="24"/>
      <c r="E47" s="24"/>
      <c r="F47" s="24"/>
      <c r="G47" s="24"/>
      <c r="H47" s="24"/>
      <c r="I47" s="24"/>
      <c r="J47" s="24"/>
      <c r="K47" s="24"/>
      <c r="L47" s="24"/>
      <c r="M47" s="24"/>
    </row>
    <row r="48" spans="2:13" ht="14.45" customHeight="1">
      <c r="B48" s="2" t="s">
        <v>75</v>
      </c>
      <c r="C48" s="24"/>
      <c r="D48" s="24"/>
      <c r="E48" s="24"/>
      <c r="F48" s="24"/>
      <c r="G48" s="24"/>
      <c r="H48" s="24"/>
      <c r="I48" s="24"/>
      <c r="J48" s="24"/>
      <c r="K48" s="24"/>
      <c r="L48" s="24"/>
      <c r="M48" s="24"/>
    </row>
  </sheetData>
  <mergeCells count="41">
    <mergeCell ref="K41:M42"/>
    <mergeCell ref="E43:J43"/>
    <mergeCell ref="K43:M43"/>
    <mergeCell ref="E44:J44"/>
    <mergeCell ref="K44:M44"/>
    <mergeCell ref="B37:B44"/>
    <mergeCell ref="C41:C44"/>
    <mergeCell ref="D41:D44"/>
    <mergeCell ref="E41:G42"/>
    <mergeCell ref="H41:J42"/>
    <mergeCell ref="B25:B36"/>
    <mergeCell ref="C32:C33"/>
    <mergeCell ref="D32:D33"/>
    <mergeCell ref="E32:G33"/>
    <mergeCell ref="H32:J33"/>
    <mergeCell ref="C34:D36"/>
    <mergeCell ref="E34:J34"/>
    <mergeCell ref="E35:J35"/>
    <mergeCell ref="E15:M15"/>
    <mergeCell ref="K23:M24"/>
    <mergeCell ref="K35:M35"/>
    <mergeCell ref="E36:J36"/>
    <mergeCell ref="K36:M36"/>
    <mergeCell ref="K32:M33"/>
    <mergeCell ref="K34:M34"/>
    <mergeCell ref="B17:B24"/>
    <mergeCell ref="C23:C24"/>
    <mergeCell ref="D23:D24"/>
    <mergeCell ref="E23:G24"/>
    <mergeCell ref="H23:J24"/>
    <mergeCell ref="B14:J14"/>
    <mergeCell ref="K14:M14"/>
    <mergeCell ref="B3:M3"/>
    <mergeCell ref="G5:M5"/>
    <mergeCell ref="I13:J13"/>
    <mergeCell ref="L13:M13"/>
    <mergeCell ref="K8:L8"/>
    <mergeCell ref="K11:L11"/>
    <mergeCell ref="K10:L10"/>
    <mergeCell ref="K9:L9"/>
    <mergeCell ref="G6:M6"/>
  </mergeCells>
  <phoneticPr fontId="2"/>
  <dataValidations count="1">
    <dataValidation type="list" allowBlank="1" showInputMessage="1" showErrorMessage="1" sqref="C16:C22" xr:uid="{16517F45-ECE0-45E6-8A2E-AF7EA7D4DFBC}">
      <formula1>"食糧費,学用品,生活必需品"</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D9" sqref="D9"/>
    </sheetView>
  </sheetViews>
  <sheetFormatPr defaultColWidth="8.75" defaultRowHeight="13.5"/>
  <cols>
    <col min="1" max="1" width="5" style="1" customWidth="1"/>
    <col min="2" max="2" width="10.25" style="1" customWidth="1"/>
    <col min="3" max="3" width="16.75" style="1" customWidth="1"/>
    <col min="4" max="4" width="56.25" style="1" customWidth="1"/>
    <col min="5" max="16384" width="8.75" style="1"/>
  </cols>
  <sheetData>
    <row r="1" spans="2:4" ht="18" customHeight="1">
      <c r="D1" s="9" t="s">
        <v>190</v>
      </c>
    </row>
    <row r="2" spans="2:4" ht="18" customHeight="1">
      <c r="B2" s="249" t="s">
        <v>21</v>
      </c>
      <c r="C2" s="249"/>
      <c r="D2" s="249"/>
    </row>
    <row r="3" spans="2:4" ht="18" customHeight="1">
      <c r="B3" s="6" t="s">
        <v>16</v>
      </c>
      <c r="C3" s="185" t="s">
        <v>334</v>
      </c>
      <c r="D3" s="160"/>
    </row>
    <row r="4" spans="2:4" ht="18" customHeight="1">
      <c r="B4" s="12" t="s">
        <v>23</v>
      </c>
      <c r="C4" s="186"/>
      <c r="D4" s="187"/>
    </row>
    <row r="5" spans="2:4" ht="18" customHeight="1">
      <c r="B5" s="13" t="s">
        <v>22</v>
      </c>
      <c r="C5" s="188" t="s">
        <v>335</v>
      </c>
      <c r="D5" s="189" t="s">
        <v>336</v>
      </c>
    </row>
    <row r="6" spans="2:4" ht="18" customHeight="1">
      <c r="B6" s="13"/>
      <c r="C6" s="188" t="s">
        <v>337</v>
      </c>
      <c r="D6" s="190" t="s">
        <v>338</v>
      </c>
    </row>
    <row r="7" spans="2:4" ht="18" customHeight="1">
      <c r="B7" s="13"/>
      <c r="C7" s="188" t="s">
        <v>339</v>
      </c>
      <c r="D7" s="190" t="s">
        <v>340</v>
      </c>
    </row>
    <row r="8" spans="2:4" ht="18" customHeight="1">
      <c r="B8" s="13"/>
      <c r="C8" s="188"/>
      <c r="D8" s="190" t="s">
        <v>409</v>
      </c>
    </row>
    <row r="9" spans="2:4" ht="18" customHeight="1">
      <c r="B9" s="13"/>
      <c r="C9" s="188"/>
      <c r="D9" s="190" t="s">
        <v>410</v>
      </c>
    </row>
    <row r="10" spans="2:4" ht="18" customHeight="1">
      <c r="B10" s="14"/>
      <c r="C10" s="191" t="s">
        <v>342</v>
      </c>
      <c r="D10" s="189" t="s">
        <v>343</v>
      </c>
    </row>
    <row r="11" spans="2:4" ht="18" customHeight="1">
      <c r="B11" s="13"/>
      <c r="C11" s="191" t="s">
        <v>341</v>
      </c>
      <c r="D11" s="189" t="s">
        <v>344</v>
      </c>
    </row>
    <row r="12" spans="2:4" ht="18" customHeight="1">
      <c r="B12" s="14"/>
      <c r="C12" s="188" t="s">
        <v>345</v>
      </c>
      <c r="D12" s="189" t="s">
        <v>346</v>
      </c>
    </row>
    <row r="13" spans="2:4" ht="18" customHeight="1">
      <c r="B13" s="14"/>
      <c r="C13" s="191" t="s">
        <v>347</v>
      </c>
      <c r="D13" s="189" t="s">
        <v>348</v>
      </c>
    </row>
    <row r="14" spans="2:4" ht="18" customHeight="1">
      <c r="B14" s="13"/>
      <c r="C14" s="191"/>
      <c r="D14" s="189"/>
    </row>
    <row r="15" spans="2:4" ht="18" customHeight="1">
      <c r="B15" s="13"/>
      <c r="C15" s="191"/>
      <c r="D15" s="189"/>
    </row>
    <row r="16" spans="2:4" ht="18" customHeight="1">
      <c r="B16" s="13"/>
      <c r="C16" s="191"/>
      <c r="D16" s="189"/>
    </row>
    <row r="17" spans="2:4" ht="18" customHeight="1">
      <c r="B17" s="13"/>
      <c r="C17" s="191"/>
      <c r="D17" s="189"/>
    </row>
    <row r="18" spans="2:4" ht="18" customHeight="1">
      <c r="B18" s="13"/>
      <c r="C18" s="191"/>
      <c r="D18" s="189"/>
    </row>
    <row r="19" spans="2:4" ht="18" customHeight="1">
      <c r="B19" s="13"/>
      <c r="C19" s="191"/>
      <c r="D19" s="189"/>
    </row>
    <row r="20" spans="2:4" ht="18" customHeight="1">
      <c r="B20" s="13"/>
      <c r="C20" s="191"/>
      <c r="D20" s="189"/>
    </row>
    <row r="21" spans="2:4" ht="18" customHeight="1">
      <c r="B21" s="13"/>
      <c r="C21" s="191"/>
      <c r="D21" s="189"/>
    </row>
    <row r="22" spans="2:4" ht="18" customHeight="1">
      <c r="B22" s="13"/>
      <c r="C22" s="191"/>
      <c r="D22" s="189"/>
    </row>
    <row r="23" spans="2:4" ht="18" customHeight="1">
      <c r="B23" s="13"/>
      <c r="C23" s="191"/>
      <c r="D23" s="189"/>
    </row>
    <row r="24" spans="2:4" ht="18" customHeight="1">
      <c r="B24" s="13"/>
      <c r="C24" s="18"/>
      <c r="D24" s="16"/>
    </row>
    <row r="25" spans="2:4" ht="18" customHeight="1">
      <c r="B25" s="13"/>
      <c r="C25" s="18"/>
      <c r="D25" s="16"/>
    </row>
    <row r="26" spans="2:4" ht="18" customHeight="1">
      <c r="B26" s="13"/>
      <c r="C26" s="18"/>
      <c r="D26" s="16"/>
    </row>
    <row r="27" spans="2:4" ht="18" customHeight="1">
      <c r="B27" s="14"/>
      <c r="C27" s="19"/>
      <c r="D27" s="16"/>
    </row>
    <row r="28" spans="2:4" ht="18" customHeight="1">
      <c r="B28" s="14"/>
      <c r="C28" s="19"/>
      <c r="D28" s="16"/>
    </row>
    <row r="29" spans="2:4" ht="18" customHeight="1">
      <c r="B29" s="14"/>
      <c r="C29" s="19"/>
      <c r="D29" s="16"/>
    </row>
    <row r="30" spans="2:4" ht="18" customHeight="1">
      <c r="B30" s="8"/>
      <c r="C30" s="20"/>
      <c r="D30" s="17"/>
    </row>
    <row r="31" spans="2:4" ht="18" customHeight="1">
      <c r="B31" s="1" t="s">
        <v>13</v>
      </c>
    </row>
    <row r="32" spans="2:4">
      <c r="B32" s="124"/>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zoomScaleNormal="100" zoomScaleSheetLayoutView="100" workbookViewId="0">
      <selection activeCell="L24" sqref="L24"/>
    </sheetView>
  </sheetViews>
  <sheetFormatPr defaultColWidth="8.75" defaultRowHeight="13.5"/>
  <cols>
    <col min="1" max="1" width="5" style="1" customWidth="1"/>
    <col min="2" max="9" width="9.375" style="1" customWidth="1"/>
    <col min="10" max="10" width="7.75" style="1" customWidth="1"/>
    <col min="11" max="16384" width="8.75" style="1"/>
  </cols>
  <sheetData>
    <row r="1" spans="2:10">
      <c r="I1" s="9" t="s">
        <v>191</v>
      </c>
      <c r="J1" s="9"/>
    </row>
    <row r="2" spans="2:10">
      <c r="J2" s="9"/>
    </row>
    <row r="3" spans="2:10">
      <c r="B3" s="249" t="s">
        <v>32</v>
      </c>
      <c r="C3" s="249"/>
      <c r="D3" s="249"/>
      <c r="E3" s="249"/>
      <c r="F3" s="249"/>
      <c r="G3" s="249"/>
      <c r="H3" s="249"/>
      <c r="I3" s="249"/>
    </row>
    <row r="6" spans="2:10">
      <c r="B6" s="1" t="s">
        <v>33</v>
      </c>
    </row>
    <row r="7" spans="2:10">
      <c r="B7" s="1" t="s">
        <v>34</v>
      </c>
    </row>
    <row r="8" spans="2:10">
      <c r="B8" s="1" t="s">
        <v>52</v>
      </c>
    </row>
    <row r="9" spans="2:10">
      <c r="B9" s="1" t="s">
        <v>53</v>
      </c>
    </row>
    <row r="11" spans="2:10">
      <c r="F11" s="1" t="s">
        <v>46</v>
      </c>
    </row>
    <row r="13" spans="2:10">
      <c r="B13" s="1" t="s">
        <v>24</v>
      </c>
    </row>
    <row r="14" spans="2:10">
      <c r="B14" s="1" t="s">
        <v>35</v>
      </c>
    </row>
    <row r="15" spans="2:10">
      <c r="B15" s="1" t="s">
        <v>36</v>
      </c>
    </row>
    <row r="16" spans="2:10">
      <c r="B16" s="1" t="s">
        <v>37</v>
      </c>
    </row>
    <row r="17" spans="2:2">
      <c r="B17" s="1" t="s">
        <v>38</v>
      </c>
    </row>
    <row r="18" spans="2:2">
      <c r="B18" s="1" t="s">
        <v>25</v>
      </c>
    </row>
    <row r="19" spans="2:2">
      <c r="B19" s="1" t="s">
        <v>39</v>
      </c>
    </row>
    <row r="20" spans="2:2">
      <c r="B20" s="1" t="s">
        <v>40</v>
      </c>
    </row>
    <row r="21" spans="2:2">
      <c r="B21" s="1" t="s">
        <v>41</v>
      </c>
    </row>
    <row r="22" spans="2:2">
      <c r="B22" s="1" t="s">
        <v>42</v>
      </c>
    </row>
    <row r="23" spans="2:2">
      <c r="B23" s="1" t="s">
        <v>26</v>
      </c>
    </row>
    <row r="24" spans="2:2">
      <c r="B24" s="1" t="s">
        <v>27</v>
      </c>
    </row>
    <row r="26" spans="2:2">
      <c r="B26" s="1" t="s">
        <v>43</v>
      </c>
    </row>
    <row r="27" spans="2:2">
      <c r="B27" s="1" t="s">
        <v>44</v>
      </c>
    </row>
    <row r="29" spans="2:2">
      <c r="B29" s="1" t="s">
        <v>28</v>
      </c>
    </row>
    <row r="31" spans="2:2">
      <c r="B31" s="1" t="s">
        <v>47</v>
      </c>
    </row>
    <row r="33" spans="2:4">
      <c r="B33" s="1" t="s">
        <v>29</v>
      </c>
    </row>
    <row r="34" spans="2:4">
      <c r="B34" s="1" t="s">
        <v>48</v>
      </c>
      <c r="C34" s="202"/>
    </row>
    <row r="35" spans="2:4">
      <c r="B35" s="1" t="s">
        <v>30</v>
      </c>
    </row>
    <row r="36" spans="2:4">
      <c r="B36" s="1" t="s">
        <v>31</v>
      </c>
    </row>
    <row r="37" spans="2:4">
      <c r="B37" s="1" t="s">
        <v>49</v>
      </c>
    </row>
    <row r="39" spans="2:4">
      <c r="B39" s="1" t="s">
        <v>50</v>
      </c>
      <c r="D39" s="1" t="s">
        <v>51</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7"/>
  <sheetViews>
    <sheetView view="pageBreakPreview" zoomScaleNormal="100" zoomScaleSheetLayoutView="100" workbookViewId="0">
      <selection activeCell="P30" sqref="P30"/>
    </sheetView>
  </sheetViews>
  <sheetFormatPr defaultColWidth="8.75" defaultRowHeight="13.5"/>
  <cols>
    <col min="1" max="1" width="5" style="1" customWidth="1"/>
    <col min="2" max="8" width="8.75" style="1"/>
    <col min="9" max="9" width="9.375" style="1" customWidth="1"/>
    <col min="10" max="16384" width="8.75" style="1"/>
  </cols>
  <sheetData>
    <row r="1" spans="2:9">
      <c r="I1" s="9" t="s">
        <v>192</v>
      </c>
    </row>
    <row r="2" spans="2:9">
      <c r="B2" s="249" t="s">
        <v>54</v>
      </c>
      <c r="C2" s="249"/>
      <c r="D2" s="249"/>
      <c r="E2" s="249"/>
      <c r="F2" s="249"/>
      <c r="G2" s="249"/>
      <c r="H2" s="249"/>
      <c r="I2" s="249"/>
    </row>
    <row r="4" spans="2:9">
      <c r="B4" s="1" t="s">
        <v>59</v>
      </c>
    </row>
    <row r="5" spans="2:9">
      <c r="B5" s="1" t="s">
        <v>60</v>
      </c>
    </row>
    <row r="6" spans="2:9">
      <c r="B6" s="1" t="s">
        <v>428</v>
      </c>
    </row>
    <row r="7" spans="2:9">
      <c r="B7" s="1" t="s">
        <v>61</v>
      </c>
    </row>
    <row r="9" spans="2:9">
      <c r="B9" s="249" t="s">
        <v>45</v>
      </c>
      <c r="C9" s="249"/>
      <c r="D9" s="249"/>
      <c r="E9" s="249"/>
      <c r="F9" s="249"/>
      <c r="G9" s="249"/>
      <c r="H9" s="249"/>
      <c r="I9" s="249"/>
    </row>
    <row r="11" spans="2:9">
      <c r="B11" s="1" t="s">
        <v>429</v>
      </c>
    </row>
    <row r="12" spans="2:9">
      <c r="B12" s="1" t="s">
        <v>56</v>
      </c>
    </row>
    <row r="13" spans="2:9">
      <c r="B13" s="1" t="s">
        <v>55</v>
      </c>
    </row>
    <row r="14" spans="2:9">
      <c r="B14" s="1" t="s">
        <v>57</v>
      </c>
    </row>
    <row r="15" spans="2:9">
      <c r="B15" s="1" t="s">
        <v>58</v>
      </c>
    </row>
    <row r="16" spans="2:9">
      <c r="B16" s="1" t="s">
        <v>62</v>
      </c>
    </row>
    <row r="17" spans="2:2">
      <c r="B17" s="1" t="s">
        <v>63</v>
      </c>
    </row>
    <row r="19" spans="2:2">
      <c r="B19" s="1" t="s">
        <v>28</v>
      </c>
    </row>
    <row r="21" spans="2:2">
      <c r="B21" s="1" t="s">
        <v>223</v>
      </c>
    </row>
    <row r="23" spans="2:2">
      <c r="B23" s="1" t="s">
        <v>29</v>
      </c>
    </row>
    <row r="24" spans="2:2">
      <c r="B24" s="1" t="s">
        <v>48</v>
      </c>
    </row>
    <row r="25" spans="2:2">
      <c r="B25" s="1" t="s">
        <v>30</v>
      </c>
    </row>
    <row r="26" spans="2:2">
      <c r="B26" s="1" t="s">
        <v>31</v>
      </c>
    </row>
    <row r="27" spans="2:2">
      <c r="B27" s="1" t="s">
        <v>49</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6"/>
  <sheetViews>
    <sheetView view="pageBreakPreview" zoomScaleNormal="100" zoomScaleSheetLayoutView="100" workbookViewId="0">
      <selection activeCell="K44" sqref="K44"/>
    </sheetView>
  </sheetViews>
  <sheetFormatPr defaultColWidth="8.75" defaultRowHeight="13.5"/>
  <cols>
    <col min="1" max="16384" width="8.75" style="1"/>
  </cols>
  <sheetData>
    <row r="1" spans="2:9">
      <c r="H1" s="9" t="s">
        <v>193</v>
      </c>
      <c r="I1" s="9"/>
    </row>
    <row r="2" spans="2:9">
      <c r="I2" s="9"/>
    </row>
    <row r="3" spans="2:9">
      <c r="B3" s="249" t="s">
        <v>238</v>
      </c>
      <c r="C3" s="249"/>
      <c r="D3" s="249"/>
      <c r="E3" s="249"/>
      <c r="F3" s="249"/>
      <c r="G3" s="249"/>
      <c r="H3" s="249"/>
    </row>
    <row r="5" spans="2:9" ht="16.5">
      <c r="B5" s="1" t="s">
        <v>430</v>
      </c>
    </row>
    <row r="6" spans="2:9">
      <c r="B6" s="1" t="s">
        <v>226</v>
      </c>
    </row>
    <row r="7" spans="2:9">
      <c r="B7" s="1" t="s">
        <v>227</v>
      </c>
    </row>
    <row r="9" spans="2:9">
      <c r="B9" s="1" t="s">
        <v>228</v>
      </c>
    </row>
    <row r="10" spans="2:9">
      <c r="B10" s="1" t="s">
        <v>229</v>
      </c>
    </row>
    <row r="11" spans="2:9">
      <c r="B11" s="1" t="s">
        <v>230</v>
      </c>
    </row>
    <row r="13" spans="2:9">
      <c r="B13" s="1" t="s">
        <v>431</v>
      </c>
    </row>
    <row r="14" spans="2:9">
      <c r="B14" s="1" t="s">
        <v>224</v>
      </c>
    </row>
    <row r="15" spans="2:9">
      <c r="B15" s="1" t="s">
        <v>225</v>
      </c>
    </row>
    <row r="17" spans="2:2">
      <c r="B17" s="1" t="s">
        <v>432</v>
      </c>
    </row>
    <row r="18" spans="2:2">
      <c r="B18" s="1" t="s">
        <v>231</v>
      </c>
    </row>
    <row r="19" spans="2:2">
      <c r="B19" s="1" t="s">
        <v>232</v>
      </c>
    </row>
    <row r="21" spans="2:2">
      <c r="B21" s="1" t="s">
        <v>233</v>
      </c>
    </row>
    <row r="22" spans="2:2">
      <c r="B22" s="1" t="s">
        <v>234</v>
      </c>
    </row>
    <row r="23" spans="2:2">
      <c r="B23" s="1" t="s">
        <v>235</v>
      </c>
    </row>
    <row r="25" spans="2:2">
      <c r="B25" s="1" t="s">
        <v>433</v>
      </c>
    </row>
    <row r="26" spans="2:2">
      <c r="B26" s="1" t="s">
        <v>236</v>
      </c>
    </row>
    <row r="28" spans="2:2">
      <c r="B28" s="1" t="s">
        <v>28</v>
      </c>
    </row>
    <row r="30" spans="2:2">
      <c r="B30" s="1" t="s">
        <v>223</v>
      </c>
    </row>
    <row r="32" spans="2:2">
      <c r="B32" s="1" t="s">
        <v>29</v>
      </c>
    </row>
    <row r="33" spans="2:2">
      <c r="B33" s="1" t="s">
        <v>48</v>
      </c>
    </row>
    <row r="34" spans="2:2">
      <c r="B34" s="1" t="s">
        <v>30</v>
      </c>
    </row>
    <row r="35" spans="2:2">
      <c r="B35" s="1" t="s">
        <v>31</v>
      </c>
    </row>
    <row r="36" spans="2:2">
      <c r="B36" s="1" t="s">
        <v>49</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O20" sqref="O20"/>
    </sheetView>
  </sheetViews>
  <sheetFormatPr defaultColWidth="8.75" defaultRowHeight="13.5"/>
  <cols>
    <col min="1" max="1" width="5" style="1" customWidth="1"/>
    <col min="2" max="16384" width="8.75" style="1"/>
  </cols>
  <sheetData>
    <row r="1" spans="2:9">
      <c r="I1" s="9" t="s">
        <v>384</v>
      </c>
    </row>
    <row r="3" spans="2:9">
      <c r="H3" s="1" t="s">
        <v>126</v>
      </c>
    </row>
    <row r="5" spans="2:9">
      <c r="B5" s="1" t="s">
        <v>122</v>
      </c>
    </row>
    <row r="7" spans="2:9">
      <c r="E7" s="1" t="s">
        <v>29</v>
      </c>
      <c r="I7" s="9"/>
    </row>
    <row r="8" spans="2:9">
      <c r="E8" s="3" t="s">
        <v>123</v>
      </c>
    </row>
    <row r="9" spans="2:9">
      <c r="E9" s="3"/>
    </row>
    <row r="10" spans="2:9">
      <c r="E10" s="1" t="s">
        <v>30</v>
      </c>
      <c r="I10" s="9"/>
    </row>
    <row r="11" spans="2:9">
      <c r="E11" s="1" t="s">
        <v>109</v>
      </c>
    </row>
    <row r="15" spans="2:9">
      <c r="B15" s="249" t="s">
        <v>434</v>
      </c>
      <c r="C15" s="249"/>
      <c r="D15" s="249"/>
      <c r="E15" s="249"/>
      <c r="F15" s="249"/>
      <c r="G15" s="249"/>
      <c r="H15" s="249"/>
      <c r="I15" s="249"/>
    </row>
    <row r="18" spans="1:9">
      <c r="B18" s="1" t="s">
        <v>435</v>
      </c>
    </row>
    <row r="19" spans="1:9">
      <c r="A19" s="1" t="s">
        <v>436</v>
      </c>
    </row>
    <row r="21" spans="1:9">
      <c r="B21" s="1" t="s">
        <v>196</v>
      </c>
      <c r="D21" s="9" t="s">
        <v>20</v>
      </c>
      <c r="E21" s="248">
        <v>999000</v>
      </c>
      <c r="F21" s="248"/>
      <c r="G21" s="1" t="s">
        <v>1</v>
      </c>
      <c r="H21" s="1" t="s">
        <v>204</v>
      </c>
    </row>
    <row r="22" spans="1:9">
      <c r="E22" s="192"/>
      <c r="F22" s="192"/>
    </row>
    <row r="23" spans="1:9">
      <c r="B23" s="1" t="s">
        <v>437</v>
      </c>
      <c r="D23" s="9" t="s">
        <v>20</v>
      </c>
      <c r="E23" s="248">
        <v>1097000</v>
      </c>
      <c r="F23" s="248"/>
      <c r="G23" s="1" t="s">
        <v>1</v>
      </c>
      <c r="H23" s="1" t="s">
        <v>205</v>
      </c>
    </row>
    <row r="24" spans="1:9">
      <c r="E24" s="192"/>
      <c r="F24" s="192"/>
    </row>
    <row r="25" spans="1:9">
      <c r="B25" s="1" t="s">
        <v>202</v>
      </c>
      <c r="D25" s="9" t="s">
        <v>20</v>
      </c>
      <c r="E25" s="248">
        <f>E23-E21</f>
        <v>98000</v>
      </c>
      <c r="F25" s="248"/>
      <c r="G25" s="1" t="s">
        <v>1</v>
      </c>
      <c r="H25" s="1" t="s">
        <v>372</v>
      </c>
    </row>
    <row r="26" spans="1:9">
      <c r="D26" s="9"/>
      <c r="E26" s="159"/>
      <c r="F26" s="159"/>
    </row>
    <row r="27" spans="1:9">
      <c r="B27" s="1" t="s">
        <v>203</v>
      </c>
    </row>
    <row r="28" spans="1:9">
      <c r="B28" s="1" t="s">
        <v>239</v>
      </c>
      <c r="I28" s="9" t="s">
        <v>188</v>
      </c>
    </row>
    <row r="29" spans="1:9">
      <c r="B29" s="1" t="s">
        <v>197</v>
      </c>
      <c r="I29" s="9" t="s">
        <v>189</v>
      </c>
    </row>
    <row r="30" spans="1:9">
      <c r="B30" s="1" t="s">
        <v>201</v>
      </c>
    </row>
    <row r="32" spans="1:9">
      <c r="B32" s="1" t="s">
        <v>349</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様式1</vt:lpstr>
      <vt:lpstr>別1</vt:lpstr>
      <vt:lpstr>別2</vt:lpstr>
      <vt:lpstr>別3</vt:lpstr>
      <vt:lpstr>別4</vt:lpstr>
      <vt:lpstr>別5</vt:lpstr>
      <vt:lpstr>別6</vt:lpstr>
      <vt:lpstr>別7</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2026-03-04T13:38:25Z</cp:lastPrinted>
  <dcterms:created xsi:type="dcterms:W3CDTF">2025-07-23T02:13:42Z</dcterms:created>
  <dcterms:modified xsi:type="dcterms:W3CDTF">2026-04-07T07:05:41Z</dcterms:modified>
</cp:coreProperties>
</file>